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35" windowHeight="8445" activeTab="0"/>
  </bookViews>
  <sheets>
    <sheet name="delegacja krajowa - verum" sheetId="1" r:id="rId1"/>
    <sheet name="STRONA 2" sheetId="2" state="hidden" r:id="rId2"/>
    <sheet name="Excelblog.pl - Kwoty słownie" sheetId="3" state="hidden" r:id="rId3"/>
  </sheets>
  <definedNames>
    <definedName name="excelblog_Dziesiatki" localSheetId="2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2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2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'delegacja krajowa - verum'!$B$2:$M$103</definedName>
    <definedName name="_xlnm.Print_Area" localSheetId="1">'STRONA 2'!$A$1:$L$67</definedName>
    <definedName name="slownie">'Excelblog.pl - Kwoty słownie'!$B$8</definedName>
  </definedNames>
  <calcPr fullCalcOnLoad="1" fullPrecision="0"/>
</workbook>
</file>

<file path=xl/sharedStrings.xml><?xml version="1.0" encoding="utf-8"?>
<sst xmlns="http://schemas.openxmlformats.org/spreadsheetml/2006/main" count="249" uniqueCount="124">
  <si>
    <t>z dnia</t>
  </si>
  <si>
    <t>dla</t>
  </si>
  <si>
    <t>do</t>
  </si>
  <si>
    <t>na czas od</t>
  </si>
  <si>
    <t>w celu</t>
  </si>
  <si>
    <t>Proszę o wypłacenie zaliczki w kwocie:</t>
  </si>
  <si>
    <t>słownie:</t>
  </si>
  <si>
    <t>(podpis delegowanego)*</t>
  </si>
  <si>
    <t>Zatwierdzono na:</t>
  </si>
  <si>
    <t>na pokrycie wydatków zgodnie z poleceniem wyjazdu służbowego nr</t>
  </si>
  <si>
    <t>(data)</t>
  </si>
  <si>
    <t>(podpis)</t>
  </si>
  <si>
    <t xml:space="preserve">WYJAZD </t>
  </si>
  <si>
    <t>miejscowość</t>
  </si>
  <si>
    <t>data</t>
  </si>
  <si>
    <t>godz.</t>
  </si>
  <si>
    <t>PRZYJAZD</t>
  </si>
  <si>
    <t>ŚRODEK LOKOMOCJI</t>
  </si>
  <si>
    <t>KOSZT PRZEJAZDU</t>
  </si>
  <si>
    <t>Rachunek sprawdzono pod względem formalnym i rachunkowym.</t>
  </si>
  <si>
    <t>Ryczałt za dojazdy</t>
  </si>
  <si>
    <t>Razem przejazdy dojazdy</t>
  </si>
  <si>
    <t>Zatwierdzono na</t>
  </si>
  <si>
    <t>Diety</t>
  </si>
  <si>
    <t>Noclegi wg rachunków</t>
  </si>
  <si>
    <t>Noclegi - ryczałt</t>
  </si>
  <si>
    <t>Inne wydatki wg załączników</t>
  </si>
  <si>
    <t>do wypłaty z sum</t>
  </si>
  <si>
    <t>Ogółem</t>
  </si>
  <si>
    <t>(słownie)</t>
  </si>
  <si>
    <t xml:space="preserve">Kwituję odbiór </t>
  </si>
  <si>
    <t>Zaliczkę na kwotę</t>
  </si>
  <si>
    <t>slownie</t>
  </si>
  <si>
    <t>(Imię i nazwisko delegowanego)</t>
  </si>
  <si>
    <t>(podpis delegowanego)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</si>
  <si>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</si>
  <si>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</si>
  <si>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</si>
  <si>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</si>
  <si>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</si>
  <si>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</si>
  <si>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</si>
  <si>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</si>
  <si>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</si>
  <si>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</si>
  <si>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</si>
  <si>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</si>
  <si>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</si>
  <si>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</si>
  <si>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Pobrano zaliczkę</t>
  </si>
  <si>
    <t>do wypłaty - zwrotu</t>
  </si>
  <si>
    <t>Załączam dowodów</t>
  </si>
  <si>
    <t>Wrocław</t>
  </si>
  <si>
    <t>Wartość diety:</t>
  </si>
  <si>
    <t>Czy przysługuję ryczałt za dojazdy?</t>
  </si>
  <si>
    <t>Czy są rachunki za noclegi?</t>
  </si>
  <si>
    <t>Czy przysługuje całodzienne wyżywienie?</t>
  </si>
  <si>
    <t>TAK</t>
  </si>
  <si>
    <t>NIE</t>
  </si>
  <si>
    <t>MENU DELEGACJI:</t>
  </si>
  <si>
    <t>mieszy 8 godzin a 12</t>
  </si>
  <si>
    <t>powyżej 12</t>
  </si>
  <si>
    <t xml:space="preserve">suma dla jednego dnia </t>
  </si>
  <si>
    <t>do 8 godzin</t>
  </si>
  <si>
    <t>ponad 8 godzin</t>
  </si>
  <si>
    <t>suma diet dla wielu dni</t>
  </si>
  <si>
    <t>DIETY:</t>
  </si>
  <si>
    <t>Ryczałt za dojazdy:</t>
  </si>
  <si>
    <t>SILNIKA</t>
  </si>
  <si>
    <t>MARKA I MODEL</t>
  </si>
  <si>
    <t>LP</t>
  </si>
  <si>
    <t>ILOŚĆ</t>
  </si>
  <si>
    <t>KM</t>
  </si>
  <si>
    <t>STAWKA</t>
  </si>
  <si>
    <t>ZA KM</t>
  </si>
  <si>
    <t xml:space="preserve">otrzymałem i zobowiązuje się rozliczyć z niej w terminie 7 dni po zakończeniu podróży upoważniając równocześnie zakład pracy do potrącenia  kwoty     </t>
  </si>
  <si>
    <t xml:space="preserve">nie rozliczonej zaliczki z najbliższej wypaty wynagrodzenia.                                                                                                                                                        </t>
  </si>
  <si>
    <r>
      <t>SAMOCH. DO 900 cm</t>
    </r>
    <r>
      <rPr>
        <vertAlign val="superscript"/>
        <sz val="14"/>
        <rFont val="Arial"/>
        <family val="2"/>
      </rPr>
      <t>3</t>
    </r>
  </si>
  <si>
    <t>SAMOCH. POWŻEJ 900 cm3</t>
  </si>
  <si>
    <t xml:space="preserve">MOTOCYKL </t>
  </si>
  <si>
    <t>MOTOROWER</t>
  </si>
  <si>
    <t>wyjazdy</t>
  </si>
  <si>
    <t>przyjazdy</t>
  </si>
  <si>
    <t>pociąg</t>
  </si>
  <si>
    <t>WŁAŚCICIEL</t>
  </si>
  <si>
    <t>Poznań</t>
  </si>
  <si>
    <t xml:space="preserve">Poznań </t>
  </si>
  <si>
    <t>07-02-2011</t>
  </si>
  <si>
    <t>POJEMNOŚĆ SILNIKA</t>
  </si>
  <si>
    <t>nr</t>
  </si>
  <si>
    <t>Środki lokomocji:</t>
  </si>
  <si>
    <t>Rachunek sprawdzono pod względem formalnym i rachunkowym oraz zatwierdzono.</t>
  </si>
  <si>
    <t>Niniejszym rachunek przedkładam</t>
  </si>
  <si>
    <t>PRACOWNIK</t>
  </si>
  <si>
    <t>(stanowisko służb.):</t>
  </si>
  <si>
    <t>NR REJESTR.           ŚRODEK LOKOMOCJI</t>
  </si>
  <si>
    <t>Czy zapewniono całodzienne wyżywienie?</t>
  </si>
  <si>
    <t>data wyjazdu</t>
  </si>
  <si>
    <t>data przyjazdu</t>
  </si>
  <si>
    <t>najstarsza data</t>
  </si>
  <si>
    <t>ostatnia podana - wyjazd</t>
  </si>
  <si>
    <t>ostatnia podana - powrót</t>
  </si>
  <si>
    <t>WYNIK</t>
  </si>
  <si>
    <t>PIERWSZA DOBA</t>
  </si>
  <si>
    <t>KOLEJNA DOBA</t>
  </si>
  <si>
    <t>DZIAŁANIE:</t>
  </si>
  <si>
    <t>POWRÓT</t>
  </si>
  <si>
    <t>Liczba noclegów</t>
  </si>
  <si>
    <t>zaokrąglenia w górę</t>
  </si>
  <si>
    <t>DIETY RAZEM:</t>
  </si>
  <si>
    <t>Czy przysługuje ryczałt za dojazdy?</t>
  </si>
  <si>
    <t>Otrzym. zaliczkę</t>
  </si>
  <si>
    <t>Kwota netto do księgowania:</t>
  </si>
  <si>
    <t>DELEGACJA KRAJOWA:</t>
  </si>
  <si>
    <t>Razem przejazdy</t>
  </si>
  <si>
    <t>śniadanie</t>
  </si>
  <si>
    <t>obiad</t>
  </si>
  <si>
    <t>kolacja</t>
  </si>
  <si>
    <t>skoda</t>
  </si>
  <si>
    <t>DW814PT</t>
  </si>
  <si>
    <t>WROCŁAW</t>
  </si>
  <si>
    <t>WARSZAWA</t>
  </si>
  <si>
    <t>warszawa</t>
  </si>
  <si>
    <t>wrocław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</si>
</sst>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"/>
    <numFmt numFmtId="165" formatCode="\ h:mm"/>
    <numFmt numFmtId="166" formatCode="h:mm"/>
    <numFmt numFmtId="167" formatCode="#&quot; &quot;??/16"/>
    <numFmt numFmtId="168" formatCode="#,##0.00\ &quot;zł&quot;"/>
    <numFmt numFmtId="169" formatCode="d/m/yyyy;@"/>
    <numFmt numFmtId="170" formatCode="0.000"/>
    <numFmt numFmtId="171" formatCode="0.000000000000000000000000000000"/>
    <numFmt numFmtId="172" formatCode="0.0000"/>
    <numFmt numFmtId="173" formatCode="[h]:mm"/>
    <numFmt numFmtId="174" formatCode="yyyy/mm/dd\ h:mm"/>
    <numFmt numFmtId="175" formatCode="yyyy/mm/dd\ h:mm:ss"/>
    <numFmt numFmtId="176" formatCode="yyyy/mm/dd\ hh:mm:ss"/>
    <numFmt numFmtId="177" formatCode="#,##0.000000000000000000000000000000"/>
    <numFmt numFmtId="178" formatCode="#,##0.0000000000000"/>
    <numFmt numFmtId="179" formatCode="0.000000000000000"/>
    <numFmt numFmtId="180" formatCode="#,##0.000000000000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Tahoma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vertAlign val="superscript"/>
      <sz val="14"/>
      <name val="Arial"/>
      <family val="2"/>
    </font>
    <font>
      <sz val="12"/>
      <name val="Times New Roman"/>
      <family val="1"/>
    </font>
    <font>
      <i/>
      <u val="single"/>
      <sz val="30"/>
      <color indexed="10"/>
      <name val="Arial"/>
      <family val="2"/>
    </font>
    <font>
      <sz val="10"/>
      <color indexed="10"/>
      <name val="Arial"/>
      <family val="0"/>
    </font>
    <font>
      <sz val="14"/>
      <color indexed="9"/>
      <name val="Arial"/>
      <family val="0"/>
    </font>
    <font>
      <b/>
      <sz val="22"/>
      <name val="Arial"/>
      <family val="0"/>
    </font>
    <font>
      <b/>
      <i/>
      <u val="single"/>
      <sz val="23"/>
      <color indexed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dotted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dotted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/>
      <bottom style="thin"/>
    </border>
    <border>
      <left/>
      <right/>
      <top style="dotted"/>
      <bottom style="dotted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32" borderId="0" xfId="0" applyFont="1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/>
    </xf>
    <xf numFmtId="4" fontId="8" fillId="33" borderId="0" xfId="0" applyNumberFormat="1" applyFont="1" applyFill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167" fontId="0" fillId="33" borderId="0" xfId="0" applyNumberForma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9" fillId="32" borderId="0" xfId="44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67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vertical="center"/>
      <protection locked="0"/>
    </xf>
    <xf numFmtId="0" fontId="9" fillId="32" borderId="0" xfId="44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68" fontId="10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>
      <alignment horizontal="center"/>
    </xf>
    <xf numFmtId="169" fontId="11" fillId="0" borderId="26" xfId="0" applyNumberFormat="1" applyFont="1" applyBorder="1" applyAlignment="1">
      <alignment horizontal="center"/>
    </xf>
    <xf numFmtId="168" fontId="10" fillId="0" borderId="12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0" fontId="4" fillId="0" borderId="22" xfId="0" applyFont="1" applyBorder="1" applyAlignment="1">
      <alignment horizontal="center"/>
    </xf>
    <xf numFmtId="166" fontId="0" fillId="0" borderId="0" xfId="0" applyNumberForma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8" fontId="4" fillId="0" borderId="27" xfId="0" applyNumberFormat="1" applyFont="1" applyBorder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4" fillId="0" borderId="23" xfId="0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171" fontId="8" fillId="0" borderId="18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20" fontId="4" fillId="0" borderId="18" xfId="0" applyNumberFormat="1" applyFont="1" applyBorder="1" applyAlignment="1">
      <alignment/>
    </xf>
    <xf numFmtId="20" fontId="4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39" xfId="0" applyFont="1" applyBorder="1" applyAlignment="1">
      <alignment vertical="center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0" fillId="35" borderId="19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15" xfId="0" applyFont="1" applyFill="1" applyBorder="1" applyAlignment="1">
      <alignment/>
    </xf>
    <xf numFmtId="168" fontId="11" fillId="35" borderId="12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169" fontId="11" fillId="35" borderId="26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/>
    </xf>
    <xf numFmtId="168" fontId="10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44" fontId="4" fillId="0" borderId="0" xfId="59" applyFont="1" applyBorder="1" applyAlignment="1" applyProtection="1">
      <alignment/>
      <protection locked="0"/>
    </xf>
    <xf numFmtId="168" fontId="10" fillId="35" borderId="40" xfId="0" applyNumberFormat="1" applyFont="1" applyFill="1" applyBorder="1" applyAlignment="1">
      <alignment vertical="center"/>
    </xf>
    <xf numFmtId="168" fontId="10" fillId="35" borderId="17" xfId="0" applyNumberFormat="1" applyFont="1" applyFill="1" applyBorder="1" applyAlignment="1">
      <alignment vertical="center"/>
    </xf>
    <xf numFmtId="168" fontId="10" fillId="35" borderId="41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8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9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8" fontId="10" fillId="0" borderId="40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8" fontId="10" fillId="0" borderId="17" xfId="0" applyNumberFormat="1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68" fontId="10" fillId="0" borderId="41" xfId="0" applyNumberFormat="1" applyFont="1" applyBorder="1" applyAlignment="1">
      <alignment/>
    </xf>
    <xf numFmtId="0" fontId="11" fillId="35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2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4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4" fillId="0" borderId="41" xfId="0" applyFont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44" fontId="4" fillId="0" borderId="10" xfId="59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9" fontId="10" fillId="36" borderId="12" xfId="0" applyNumberFormat="1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>
      <alignment/>
    </xf>
    <xf numFmtId="0" fontId="17" fillId="0" borderId="0" xfId="0" applyFont="1" applyBorder="1" applyAlignment="1">
      <alignment/>
    </xf>
    <xf numFmtId="0" fontId="4" fillId="36" borderId="12" xfId="0" applyFont="1" applyFill="1" applyBorder="1" applyAlignment="1" applyProtection="1">
      <alignment/>
      <protection locked="0"/>
    </xf>
    <xf numFmtId="0" fontId="11" fillId="36" borderId="12" xfId="0" applyFont="1" applyFill="1" applyBorder="1" applyAlignment="1" applyProtection="1">
      <alignment horizontal="center"/>
      <protection locked="0"/>
    </xf>
    <xf numFmtId="169" fontId="11" fillId="36" borderId="26" xfId="0" applyNumberFormat="1" applyFont="1" applyFill="1" applyBorder="1" applyAlignment="1" applyProtection="1">
      <alignment horizontal="center"/>
      <protection locked="0"/>
    </xf>
    <xf numFmtId="0" fontId="4" fillId="36" borderId="22" xfId="0" applyFont="1" applyFill="1" applyBorder="1" applyAlignment="1" applyProtection="1">
      <alignment horizontal="center"/>
      <protection locked="0"/>
    </xf>
    <xf numFmtId="14" fontId="4" fillId="36" borderId="18" xfId="0" applyNumberFormat="1" applyFont="1" applyFill="1" applyBorder="1" applyAlignment="1" applyProtection="1">
      <alignment horizontal="center"/>
      <protection locked="0"/>
    </xf>
    <xf numFmtId="4" fontId="4" fillId="36" borderId="23" xfId="0" applyNumberFormat="1" applyFont="1" applyFill="1" applyBorder="1" applyAlignment="1" applyProtection="1">
      <alignment horizontal="right"/>
      <protection locked="0"/>
    </xf>
    <xf numFmtId="4" fontId="4" fillId="36" borderId="48" xfId="0" applyNumberFormat="1" applyFont="1" applyFill="1" applyBorder="1" applyAlignment="1" applyProtection="1">
      <alignment horizontal="right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0" fontId="4" fillId="36" borderId="36" xfId="0" applyFont="1" applyFill="1" applyBorder="1" applyAlignment="1" applyProtection="1">
      <alignment/>
      <protection locked="0"/>
    </xf>
    <xf numFmtId="0" fontId="4" fillId="36" borderId="3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176" fontId="4" fillId="36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36" borderId="55" xfId="0" applyFont="1" applyFill="1" applyBorder="1" applyAlignment="1" applyProtection="1">
      <alignment horizontal="center"/>
      <protection locked="0"/>
    </xf>
    <xf numFmtId="0" fontId="4" fillId="36" borderId="1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37" borderId="0" xfId="0" applyFont="1" applyFill="1" applyAlignment="1">
      <alignment/>
    </xf>
    <xf numFmtId="0" fontId="17" fillId="0" borderId="0" xfId="0" applyFont="1" applyAlignment="1">
      <alignment/>
    </xf>
    <xf numFmtId="172" fontId="17" fillId="0" borderId="0" xfId="0" applyNumberFormat="1" applyFont="1" applyAlignment="1">
      <alignment/>
    </xf>
    <xf numFmtId="0" fontId="22" fillId="34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168" fontId="17" fillId="34" borderId="0" xfId="0" applyNumberFormat="1" applyFont="1" applyFill="1" applyBorder="1" applyAlignment="1" applyProtection="1">
      <alignment/>
      <protection/>
    </xf>
    <xf numFmtId="168" fontId="22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175" fontId="22" fillId="34" borderId="0" xfId="0" applyNumberFormat="1" applyFont="1" applyFill="1" applyBorder="1" applyAlignment="1" applyProtection="1">
      <alignment/>
      <protection/>
    </xf>
    <xf numFmtId="175" fontId="23" fillId="34" borderId="0" xfId="0" applyNumberFormat="1" applyFont="1" applyFill="1" applyBorder="1" applyAlignment="1" applyProtection="1">
      <alignment horizontal="center"/>
      <protection/>
    </xf>
    <xf numFmtId="174" fontId="22" fillId="34" borderId="0" xfId="0" applyNumberFormat="1" applyFont="1" applyFill="1" applyBorder="1" applyAlignment="1" applyProtection="1">
      <alignment horizontal="center"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166" fontId="22" fillId="34" borderId="0" xfId="0" applyNumberFormat="1" applyFont="1" applyFill="1" applyBorder="1" applyAlignment="1" applyProtection="1">
      <alignment horizontal="right"/>
      <protection/>
    </xf>
    <xf numFmtId="171" fontId="22" fillId="34" borderId="0" xfId="0" applyNumberFormat="1" applyFont="1" applyFill="1" applyBorder="1" applyAlignment="1" applyProtection="1">
      <alignment/>
      <protection/>
    </xf>
    <xf numFmtId="173" fontId="22" fillId="34" borderId="0" xfId="0" applyNumberFormat="1" applyFont="1" applyFill="1" applyBorder="1" applyAlignment="1" applyProtection="1">
      <alignment/>
      <protection/>
    </xf>
    <xf numFmtId="22" fontId="22" fillId="34" borderId="0" xfId="0" applyNumberFormat="1" applyFont="1" applyFill="1" applyBorder="1" applyAlignment="1" applyProtection="1">
      <alignment/>
      <protection/>
    </xf>
    <xf numFmtId="2" fontId="22" fillId="34" borderId="0" xfId="0" applyNumberFormat="1" applyFont="1" applyFill="1" applyBorder="1" applyAlignment="1" applyProtection="1">
      <alignment/>
      <protection/>
    </xf>
    <xf numFmtId="174" fontId="23" fillId="34" borderId="0" xfId="0" applyNumberFormat="1" applyFont="1" applyFill="1" applyBorder="1" applyAlignment="1" applyProtection="1">
      <alignment horizontal="center"/>
      <protection/>
    </xf>
    <xf numFmtId="175" fontId="23" fillId="34" borderId="0" xfId="0" applyNumberFormat="1" applyFont="1" applyFill="1" applyBorder="1" applyAlignment="1" applyProtection="1">
      <alignment/>
      <protection/>
    </xf>
    <xf numFmtId="20" fontId="22" fillId="34" borderId="0" xfId="0" applyNumberFormat="1" applyFont="1" applyFill="1" applyBorder="1" applyAlignment="1" applyProtection="1">
      <alignment/>
      <protection/>
    </xf>
    <xf numFmtId="174" fontId="22" fillId="34" borderId="0" xfId="0" applyNumberFormat="1" applyFont="1" applyFill="1" applyBorder="1" applyAlignment="1" applyProtection="1">
      <alignment/>
      <protection/>
    </xf>
    <xf numFmtId="171" fontId="22" fillId="34" borderId="0" xfId="0" applyNumberFormat="1" applyFont="1" applyFill="1" applyBorder="1" applyAlignment="1" applyProtection="1">
      <alignment horizontal="center"/>
      <protection/>
    </xf>
    <xf numFmtId="170" fontId="22" fillId="34" borderId="0" xfId="0" applyNumberFormat="1" applyFont="1" applyFill="1" applyBorder="1" applyAlignment="1" applyProtection="1">
      <alignment/>
      <protection/>
    </xf>
    <xf numFmtId="166" fontId="22" fillId="34" borderId="0" xfId="0" applyNumberFormat="1" applyFont="1" applyFill="1" applyBorder="1" applyAlignment="1" applyProtection="1">
      <alignment/>
      <protection/>
    </xf>
    <xf numFmtId="180" fontId="23" fillId="34" borderId="0" xfId="0" applyNumberFormat="1" applyFont="1" applyFill="1" applyBorder="1" applyAlignment="1" applyProtection="1">
      <alignment/>
      <protection/>
    </xf>
    <xf numFmtId="171" fontId="23" fillId="34" borderId="0" xfId="0" applyNumberFormat="1" applyFont="1" applyFill="1" applyBorder="1" applyAlignment="1" applyProtection="1">
      <alignment/>
      <protection/>
    </xf>
    <xf numFmtId="4" fontId="22" fillId="34" borderId="0" xfId="0" applyNumberFormat="1" applyFont="1" applyFill="1" applyBorder="1" applyAlignment="1" applyProtection="1">
      <alignment/>
      <protection/>
    </xf>
    <xf numFmtId="4" fontId="22" fillId="34" borderId="0" xfId="0" applyNumberFormat="1" applyFont="1" applyFill="1" applyBorder="1" applyAlignment="1" applyProtection="1">
      <alignment horizontal="right"/>
      <protection/>
    </xf>
    <xf numFmtId="168" fontId="22" fillId="34" borderId="0" xfId="0" applyNumberFormat="1" applyFont="1" applyFill="1" applyBorder="1" applyAlignment="1" applyProtection="1">
      <alignment horizontal="right"/>
      <protection/>
    </xf>
    <xf numFmtId="179" fontId="23" fillId="34" borderId="0" xfId="0" applyNumberFormat="1" applyFont="1" applyFill="1" applyBorder="1" applyAlignment="1" applyProtection="1">
      <alignment horizontal="center"/>
      <protection/>
    </xf>
    <xf numFmtId="4" fontId="22" fillId="34" borderId="0" xfId="0" applyNumberFormat="1" applyFont="1" applyFill="1" applyBorder="1" applyAlignment="1" applyProtection="1">
      <alignment horizontal="center"/>
      <protection/>
    </xf>
    <xf numFmtId="3" fontId="22" fillId="34" borderId="0" xfId="0" applyNumberFormat="1" applyFont="1" applyFill="1" applyBorder="1" applyAlignment="1" applyProtection="1">
      <alignment horizontal="center"/>
      <protection/>
    </xf>
    <xf numFmtId="177" fontId="23" fillId="34" borderId="0" xfId="0" applyNumberFormat="1" applyFont="1" applyFill="1" applyBorder="1" applyAlignment="1" applyProtection="1">
      <alignment/>
      <protection/>
    </xf>
    <xf numFmtId="4" fontId="17" fillId="34" borderId="0" xfId="0" applyNumberFormat="1" applyFont="1" applyFill="1" applyBorder="1" applyAlignment="1" applyProtection="1">
      <alignment/>
      <protection/>
    </xf>
    <xf numFmtId="1" fontId="24" fillId="34" borderId="0" xfId="0" applyNumberFormat="1" applyFont="1" applyFill="1" applyBorder="1" applyAlignment="1" applyProtection="1">
      <alignment horizontal="center"/>
      <protection/>
    </xf>
    <xf numFmtId="179" fontId="22" fillId="34" borderId="0" xfId="0" applyNumberFormat="1" applyFont="1" applyFill="1" applyBorder="1" applyAlignment="1" applyProtection="1">
      <alignment horizontal="center"/>
      <protection/>
    </xf>
    <xf numFmtId="4" fontId="24" fillId="34" borderId="0" xfId="0" applyNumberFormat="1" applyFont="1" applyFill="1" applyBorder="1" applyAlignment="1" applyProtection="1">
      <alignment horizontal="center"/>
      <protection/>
    </xf>
    <xf numFmtId="178" fontId="22" fillId="34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68" fontId="10" fillId="34" borderId="40" xfId="0" applyNumberFormat="1" applyFont="1" applyFill="1" applyBorder="1" applyAlignment="1">
      <alignment horizontal="right" vertical="center"/>
    </xf>
    <xf numFmtId="168" fontId="10" fillId="34" borderId="17" xfId="0" applyNumberFormat="1" applyFont="1" applyFill="1" applyBorder="1" applyAlignment="1">
      <alignment horizontal="right" vertical="center"/>
    </xf>
    <xf numFmtId="168" fontId="10" fillId="34" borderId="41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168" fontId="0" fillId="36" borderId="12" xfId="0" applyNumberFormat="1" applyFill="1" applyBorder="1" applyAlignment="1" applyProtection="1">
      <alignment horizontal="center"/>
      <protection locked="0"/>
    </xf>
    <xf numFmtId="168" fontId="10" fillId="36" borderId="40" xfId="0" applyNumberFormat="1" applyFont="1" applyFill="1" applyBorder="1" applyAlignment="1" applyProtection="1">
      <alignment horizontal="center" vertical="center"/>
      <protection locked="0"/>
    </xf>
    <xf numFmtId="168" fontId="10" fillId="36" borderId="17" xfId="0" applyNumberFormat="1" applyFont="1" applyFill="1" applyBorder="1" applyAlignment="1" applyProtection="1">
      <alignment horizontal="center" vertical="center"/>
      <protection locked="0"/>
    </xf>
    <xf numFmtId="168" fontId="10" fillId="36" borderId="41" xfId="0" applyNumberFormat="1" applyFont="1" applyFill="1" applyBorder="1" applyAlignment="1" applyProtection="1">
      <alignment horizontal="center" vertical="center"/>
      <protection locked="0"/>
    </xf>
    <xf numFmtId="174" fontId="22" fillId="34" borderId="0" xfId="0" applyNumberFormat="1" applyFont="1" applyFill="1" applyBorder="1" applyAlignment="1" applyProtection="1">
      <alignment horizontal="center"/>
      <protection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36" borderId="23" xfId="0" applyFont="1" applyFill="1" applyBorder="1" applyAlignment="1" applyProtection="1">
      <alignment horizontal="center"/>
      <protection locked="0"/>
    </xf>
    <xf numFmtId="0" fontId="4" fillId="36" borderId="2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6" borderId="55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12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8" fontId="10" fillId="0" borderId="12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" fontId="21" fillId="36" borderId="0" xfId="0" applyNumberFormat="1" applyFont="1" applyFill="1" applyBorder="1" applyAlignment="1" applyProtection="1">
      <alignment horizontal="right"/>
      <protection locked="0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4" fillId="36" borderId="48" xfId="0" applyFont="1" applyFill="1" applyBorder="1" applyAlignment="1" applyProtection="1">
      <alignment horizontal="center"/>
      <protection locked="0"/>
    </xf>
    <xf numFmtId="0" fontId="4" fillId="36" borderId="49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8" fontId="10" fillId="0" borderId="40" xfId="0" applyNumberFormat="1" applyFont="1" applyFill="1" applyBorder="1" applyAlignment="1">
      <alignment horizontal="right" vertical="center"/>
    </xf>
    <xf numFmtId="168" fontId="10" fillId="0" borderId="41" xfId="0" applyNumberFormat="1" applyFont="1" applyFill="1" applyBorder="1" applyAlignment="1">
      <alignment horizontal="right" vertical="center"/>
    </xf>
    <xf numFmtId="168" fontId="10" fillId="36" borderId="40" xfId="0" applyNumberFormat="1" applyFont="1" applyFill="1" applyBorder="1" applyAlignment="1" applyProtection="1">
      <alignment horizontal="right" vertical="center"/>
      <protection locked="0"/>
    </xf>
    <xf numFmtId="168" fontId="10" fillId="36" borderId="17" xfId="0" applyNumberFormat="1" applyFont="1" applyFill="1" applyBorder="1" applyAlignment="1" applyProtection="1">
      <alignment horizontal="right" vertical="center"/>
      <protection locked="0"/>
    </xf>
    <xf numFmtId="168" fontId="10" fillId="36" borderId="41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hyperlink" Target="http://creativecommons.org/licenses/by/2.5/pl/" TargetMode="External" /><Relationship Id="rId5" Type="http://schemas.openxmlformats.org/officeDocument/2006/relationships/hyperlink" Target="http://creativecommons.org/licenses/by/2.5/pl/" TargetMode="External" /><Relationship Id="rId6" Type="http://schemas.openxmlformats.org/officeDocument/2006/relationships/hyperlink" Target="http://creativecommons.org/licenses/by/2.5/pl/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0"/>
  <sheetViews>
    <sheetView showGridLines="0" tabSelected="1" zoomScale="70" zoomScaleNormal="70" zoomScalePageLayoutView="0" workbookViewId="0" topLeftCell="A65">
      <selection activeCell="L82" sqref="L82:L84"/>
    </sheetView>
  </sheetViews>
  <sheetFormatPr defaultColWidth="3.00390625" defaultRowHeight="12.75" zeroHeight="1"/>
  <cols>
    <col min="1" max="1" width="0.85546875" style="15" customWidth="1"/>
    <col min="2" max="2" width="21.28125" style="15" customWidth="1"/>
    <col min="3" max="3" width="10.00390625" style="15" hidden="1" customWidth="1"/>
    <col min="4" max="4" width="27.57421875" style="15" customWidth="1"/>
    <col min="5" max="5" width="14.7109375" style="15" customWidth="1"/>
    <col min="6" max="6" width="6.7109375" style="15" customWidth="1"/>
    <col min="7" max="7" width="15.00390625" style="15" hidden="1" customWidth="1"/>
    <col min="8" max="8" width="28.57421875" style="15" customWidth="1"/>
    <col min="9" max="9" width="18.28125" style="15" customWidth="1"/>
    <col min="10" max="10" width="11.7109375" style="15" customWidth="1"/>
    <col min="11" max="11" width="16.00390625" style="15" customWidth="1"/>
    <col min="12" max="12" width="14.421875" style="15" customWidth="1"/>
    <col min="13" max="13" width="1.28515625" style="15" customWidth="1"/>
    <col min="14" max="14" width="34.57421875" style="289" bestFit="1" customWidth="1"/>
    <col min="15" max="15" width="53.7109375" style="289" customWidth="1"/>
    <col min="16" max="16" width="30.00390625" style="289" customWidth="1"/>
    <col min="17" max="17" width="38.00390625" style="289" customWidth="1"/>
    <col min="18" max="18" width="23.140625" style="15" customWidth="1"/>
    <col min="19" max="19" width="6.140625" style="15" customWidth="1"/>
    <col min="20" max="20" width="34.57421875" style="15" hidden="1" customWidth="1"/>
    <col min="21" max="21" width="20.7109375" style="15" hidden="1" customWidth="1"/>
    <col min="22" max="22" width="24.57421875" style="15" hidden="1" customWidth="1"/>
    <col min="23" max="23" width="20.00390625" style="15" hidden="1" customWidth="1"/>
    <col min="24" max="255" width="9.140625" style="15" hidden="1" customWidth="1"/>
    <col min="256" max="16384" width="3.00390625" style="15" customWidth="1"/>
  </cols>
  <sheetData>
    <row r="1" spans="14:16" ht="6" customHeight="1" thickBot="1">
      <c r="N1" s="15"/>
      <c r="O1" s="15"/>
      <c r="P1" s="15"/>
    </row>
    <row r="2" spans="2:16" ht="18" customHeight="1" hidden="1">
      <c r="B2" s="143"/>
      <c r="C2" s="138"/>
      <c r="D2" s="138"/>
      <c r="E2" s="138"/>
      <c r="F2" s="138"/>
      <c r="G2" s="138"/>
      <c r="H2" s="144"/>
      <c r="I2" s="22"/>
      <c r="J2" s="138"/>
      <c r="K2" s="138"/>
      <c r="L2" s="138"/>
      <c r="N2" s="15"/>
      <c r="O2" s="15"/>
      <c r="P2" s="15"/>
    </row>
    <row r="3" spans="2:22" ht="18" customHeight="1" hidden="1" thickBot="1">
      <c r="B3" s="21"/>
      <c r="C3" s="11"/>
      <c r="D3" s="11"/>
      <c r="E3" s="11"/>
      <c r="F3" s="11"/>
      <c r="G3" s="11"/>
      <c r="H3" s="16"/>
      <c r="I3" s="140"/>
      <c r="J3" s="162"/>
      <c r="K3" s="162"/>
      <c r="L3" s="162"/>
      <c r="N3" s="15"/>
      <c r="O3" s="15"/>
      <c r="P3" s="15"/>
      <c r="V3" s="95" t="s">
        <v>57</v>
      </c>
    </row>
    <row r="4" spans="2:22" ht="51.75" customHeight="1" hidden="1" thickBot="1">
      <c r="B4" s="24"/>
      <c r="C4" s="17"/>
      <c r="D4" s="17"/>
      <c r="E4" s="17"/>
      <c r="F4" s="17"/>
      <c r="G4" s="17"/>
      <c r="H4" s="17"/>
      <c r="I4" s="225"/>
      <c r="J4" s="225"/>
      <c r="K4" s="225"/>
      <c r="L4" s="226"/>
      <c r="N4" s="15"/>
      <c r="O4" s="15"/>
      <c r="P4" s="15"/>
      <c r="V4" s="95" t="s">
        <v>57</v>
      </c>
    </row>
    <row r="5" spans="2:25" ht="21.75" customHeight="1">
      <c r="B5" s="394" t="s">
        <v>113</v>
      </c>
      <c r="C5" s="395"/>
      <c r="D5" s="395"/>
      <c r="E5" s="395"/>
      <c r="F5" s="395"/>
      <c r="G5" s="395"/>
      <c r="H5" s="395"/>
      <c r="I5" s="395"/>
      <c r="J5" s="395"/>
      <c r="K5" s="395"/>
      <c r="L5" s="396"/>
      <c r="N5" s="100"/>
      <c r="O5" s="101"/>
      <c r="P5" s="101"/>
      <c r="Q5" s="101"/>
      <c r="R5" s="101"/>
      <c r="S5" s="102"/>
      <c r="U5" s="15">
        <f>IF(P9=V3,1,0)</f>
        <v>0</v>
      </c>
      <c r="V5" s="95" t="s">
        <v>58</v>
      </c>
      <c r="X5" s="15" t="s">
        <v>77</v>
      </c>
      <c r="Y5" s="120">
        <v>0.5214</v>
      </c>
    </row>
    <row r="6" spans="2:30" ht="18" customHeigh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9"/>
      <c r="N6" s="103"/>
      <c r="O6" s="306" t="s">
        <v>59</v>
      </c>
      <c r="P6" s="306"/>
      <c r="S6" s="307"/>
      <c r="X6" s="15" t="s">
        <v>78</v>
      </c>
      <c r="Y6" s="120">
        <v>0.8358</v>
      </c>
      <c r="AB6" s="15" t="s">
        <v>84</v>
      </c>
      <c r="AD6" s="15">
        <f>IF(I16=AB6,1,0)</f>
        <v>0</v>
      </c>
    </row>
    <row r="7" spans="2:28" ht="18">
      <c r="B7" s="397"/>
      <c r="C7" s="398"/>
      <c r="D7" s="398"/>
      <c r="E7" s="398"/>
      <c r="F7" s="398"/>
      <c r="G7" s="398"/>
      <c r="H7" s="398"/>
      <c r="I7" s="398"/>
      <c r="J7" s="398"/>
      <c r="K7" s="398"/>
      <c r="L7" s="399"/>
      <c r="M7" s="11"/>
      <c r="N7" s="103"/>
      <c r="O7" s="11"/>
      <c r="P7" s="11"/>
      <c r="S7" s="104"/>
      <c r="U7" s="15">
        <f>IF(P11=V3,1,0)</f>
        <v>1</v>
      </c>
      <c r="X7" s="15" t="s">
        <v>79</v>
      </c>
      <c r="Y7" s="120">
        <v>0.2302</v>
      </c>
      <c r="AB7" s="15" t="s">
        <v>93</v>
      </c>
    </row>
    <row r="8" spans="2:30" ht="18" customHeight="1">
      <c r="B8" s="397"/>
      <c r="C8" s="398"/>
      <c r="D8" s="398"/>
      <c r="E8" s="398"/>
      <c r="F8" s="398"/>
      <c r="G8" s="398"/>
      <c r="H8" s="398"/>
      <c r="I8" s="398"/>
      <c r="J8" s="398"/>
      <c r="K8" s="398"/>
      <c r="L8" s="399"/>
      <c r="M8" s="11"/>
      <c r="N8" s="103"/>
      <c r="O8" s="11"/>
      <c r="P8" s="11"/>
      <c r="S8" s="104"/>
      <c r="X8" s="15" t="s">
        <v>80</v>
      </c>
      <c r="Y8" s="120">
        <v>0.1382</v>
      </c>
      <c r="AD8" s="234">
        <f>SUM(AD6:AD7)</f>
        <v>0</v>
      </c>
    </row>
    <row r="9" spans="2:21" ht="20.25" customHeight="1">
      <c r="B9" s="397"/>
      <c r="C9" s="398"/>
      <c r="D9" s="398"/>
      <c r="E9" s="398"/>
      <c r="F9" s="398"/>
      <c r="G9" s="398"/>
      <c r="H9" s="398"/>
      <c r="I9" s="398"/>
      <c r="J9" s="398"/>
      <c r="K9" s="398"/>
      <c r="L9" s="399"/>
      <c r="M9" s="11"/>
      <c r="N9" s="103"/>
      <c r="O9" s="11" t="s">
        <v>96</v>
      </c>
      <c r="P9" s="276" t="s">
        <v>58</v>
      </c>
      <c r="S9" s="111"/>
      <c r="T9" s="15">
        <f>IF(R11=$V$3,0.25,0)</f>
        <v>0.25</v>
      </c>
      <c r="U9" s="15">
        <f>IF(P12=V3,1,0)</f>
        <v>0</v>
      </c>
    </row>
    <row r="10" spans="2:19" ht="18" customHeight="1" hidden="1">
      <c r="B10" s="21"/>
      <c r="C10" s="11"/>
      <c r="D10" s="11"/>
      <c r="E10" s="11"/>
      <c r="F10" s="11"/>
      <c r="G10" s="11"/>
      <c r="H10" s="11"/>
      <c r="I10" s="224"/>
      <c r="J10" s="162"/>
      <c r="K10" s="162"/>
      <c r="L10" s="224"/>
      <c r="M10" s="11"/>
      <c r="N10" s="103"/>
      <c r="O10" s="11"/>
      <c r="P10" s="277"/>
      <c r="S10" s="111"/>
    </row>
    <row r="11" spans="2:20" ht="18">
      <c r="B11" s="21"/>
      <c r="C11" s="11"/>
      <c r="D11" s="11"/>
      <c r="E11" s="11"/>
      <c r="F11" s="11"/>
      <c r="G11" s="11"/>
      <c r="H11" s="11"/>
      <c r="I11" s="11"/>
      <c r="J11" s="11"/>
      <c r="K11" s="11"/>
      <c r="L11" s="227"/>
      <c r="M11" s="11"/>
      <c r="N11" s="103"/>
      <c r="O11" s="11" t="s">
        <v>110</v>
      </c>
      <c r="P11" s="276" t="s">
        <v>57</v>
      </c>
      <c r="Q11" s="308" t="s">
        <v>115</v>
      </c>
      <c r="R11" s="276" t="s">
        <v>57</v>
      </c>
      <c r="S11" s="111"/>
      <c r="T11" s="15">
        <f>IF(R12=$V$3,0.5,0)</f>
        <v>0</v>
      </c>
    </row>
    <row r="12" spans="2:20" ht="18.75">
      <c r="B12" s="143"/>
      <c r="C12" s="200"/>
      <c r="D12" s="200"/>
      <c r="E12" s="12" t="s">
        <v>89</v>
      </c>
      <c r="F12" s="381"/>
      <c r="G12" s="381"/>
      <c r="H12" s="381"/>
      <c r="I12" s="12" t="s">
        <v>0</v>
      </c>
      <c r="J12" s="404"/>
      <c r="K12" s="404"/>
      <c r="L12" s="228"/>
      <c r="M12" s="164"/>
      <c r="N12" s="103"/>
      <c r="O12" s="11" t="s">
        <v>55</v>
      </c>
      <c r="P12" s="276" t="s">
        <v>58</v>
      </c>
      <c r="Q12" s="308" t="s">
        <v>116</v>
      </c>
      <c r="R12" s="276" t="s">
        <v>58</v>
      </c>
      <c r="S12" s="111"/>
      <c r="T12" s="15">
        <f>IF(R13=$V$3,0.25,0)</f>
        <v>0</v>
      </c>
    </row>
    <row r="13" spans="2:20" ht="19.5" customHeight="1">
      <c r="B13" s="21"/>
      <c r="C13" s="11"/>
      <c r="D13" s="11"/>
      <c r="E13" s="11"/>
      <c r="F13" s="11"/>
      <c r="G13" s="11"/>
      <c r="H13" s="11"/>
      <c r="I13" s="162"/>
      <c r="J13" s="162"/>
      <c r="K13" s="162"/>
      <c r="L13" s="224"/>
      <c r="M13" s="162"/>
      <c r="N13" s="103"/>
      <c r="O13" s="11" t="s">
        <v>107</v>
      </c>
      <c r="P13" s="298">
        <v>3</v>
      </c>
      <c r="Q13" s="308" t="s">
        <v>117</v>
      </c>
      <c r="R13" s="276" t="s">
        <v>58</v>
      </c>
      <c r="S13" s="111"/>
      <c r="T13" s="309">
        <f>SUM(T9:T12)</f>
        <v>0.25</v>
      </c>
    </row>
    <row r="14" spans="2:19" ht="18">
      <c r="B14" s="21"/>
      <c r="C14" s="11"/>
      <c r="D14" s="11"/>
      <c r="E14" s="11"/>
      <c r="F14" s="11"/>
      <c r="G14" s="11"/>
      <c r="H14" s="11"/>
      <c r="I14" s="11"/>
      <c r="J14" s="11"/>
      <c r="K14" s="11"/>
      <c r="L14" s="224"/>
      <c r="M14" s="162"/>
      <c r="N14" s="267"/>
      <c r="O14" s="105"/>
      <c r="P14" s="105"/>
      <c r="Q14" s="105"/>
      <c r="R14" s="105"/>
      <c r="S14" s="106"/>
    </row>
    <row r="15" spans="2:17" ht="21.75" customHeight="1" hidden="1">
      <c r="B15" s="21"/>
      <c r="C15" s="11"/>
      <c r="D15" s="11"/>
      <c r="E15" s="11"/>
      <c r="F15" s="11"/>
      <c r="G15" s="11"/>
      <c r="H15" s="11"/>
      <c r="I15" s="11"/>
      <c r="J15" s="11"/>
      <c r="K15" s="11"/>
      <c r="L15" s="162"/>
      <c r="M15" s="162"/>
      <c r="N15" s="105"/>
      <c r="O15" s="105"/>
      <c r="P15" s="105"/>
      <c r="Q15" s="106"/>
    </row>
    <row r="16" spans="2:23" ht="27" customHeight="1">
      <c r="B16" s="14" t="s">
        <v>1</v>
      </c>
      <c r="C16" s="381"/>
      <c r="D16" s="381"/>
      <c r="E16" s="381"/>
      <c r="F16" s="381"/>
      <c r="G16" s="381"/>
      <c r="H16" s="11"/>
      <c r="I16" s="381" t="s">
        <v>93</v>
      </c>
      <c r="J16" s="381"/>
      <c r="K16" s="381"/>
      <c r="L16" s="224"/>
      <c r="M16" s="162"/>
      <c r="N16" s="15"/>
      <c r="O16" s="15"/>
      <c r="P16" s="15"/>
      <c r="Q16" s="15"/>
      <c r="S16" s="121"/>
      <c r="T16" s="121"/>
      <c r="U16" s="121"/>
      <c r="V16" s="121"/>
      <c r="W16" s="122"/>
    </row>
    <row r="17" spans="2:19" ht="21.75" customHeight="1">
      <c r="B17" s="21"/>
      <c r="C17" s="11"/>
      <c r="D17" s="11"/>
      <c r="E17" s="11"/>
      <c r="F17" s="11"/>
      <c r="G17" s="11"/>
      <c r="H17" s="11"/>
      <c r="I17" s="405" t="s">
        <v>94</v>
      </c>
      <c r="J17" s="405"/>
      <c r="K17" s="405"/>
      <c r="L17" s="224"/>
      <c r="M17" s="162"/>
      <c r="N17" s="402" t="s">
        <v>70</v>
      </c>
      <c r="O17" s="402" t="s">
        <v>69</v>
      </c>
      <c r="P17" s="400" t="s">
        <v>95</v>
      </c>
      <c r="Q17" s="400" t="s">
        <v>88</v>
      </c>
      <c r="S17" s="121"/>
    </row>
    <row r="18" spans="2:19" ht="21.75" customHeight="1">
      <c r="B18" s="21"/>
      <c r="C18" s="11"/>
      <c r="D18" s="11"/>
      <c r="E18" s="11"/>
      <c r="F18" s="11"/>
      <c r="G18" s="11"/>
      <c r="H18" s="11"/>
      <c r="I18" s="11"/>
      <c r="J18" s="230"/>
      <c r="K18" s="230"/>
      <c r="L18" s="224"/>
      <c r="M18" s="162"/>
      <c r="N18" s="403"/>
      <c r="O18" s="403"/>
      <c r="P18" s="401"/>
      <c r="Q18" s="401"/>
      <c r="S18" s="121"/>
    </row>
    <row r="19" spans="2:19" ht="21.75" customHeight="1" hidden="1">
      <c r="B19" s="21"/>
      <c r="C19" s="11"/>
      <c r="D19" s="11"/>
      <c r="E19" s="11"/>
      <c r="F19" s="11"/>
      <c r="G19" s="11"/>
      <c r="H19" s="11"/>
      <c r="I19" s="162"/>
      <c r="J19" s="162"/>
      <c r="K19" s="162"/>
      <c r="L19" s="162"/>
      <c r="M19" s="162"/>
      <c r="N19" s="139"/>
      <c r="O19" s="139"/>
      <c r="P19" s="32"/>
      <c r="Q19" s="32" t="s">
        <v>68</v>
      </c>
      <c r="S19" s="121"/>
    </row>
    <row r="20" spans="2:19" ht="21.75" customHeight="1" hidden="1">
      <c r="B20" s="21"/>
      <c r="C20" s="11"/>
      <c r="D20" s="11"/>
      <c r="E20" s="11"/>
      <c r="F20" s="11"/>
      <c r="G20" s="11"/>
      <c r="H20" s="11"/>
      <c r="I20" s="162"/>
      <c r="J20" s="162"/>
      <c r="K20" s="162"/>
      <c r="L20" s="162"/>
      <c r="M20" s="162"/>
      <c r="N20" s="114">
        <v>1</v>
      </c>
      <c r="O20" s="115"/>
      <c r="P20" s="114" t="s">
        <v>83</v>
      </c>
      <c r="Q20" s="114"/>
      <c r="S20" s="121"/>
    </row>
    <row r="21" spans="2:23" ht="21.75" customHeight="1">
      <c r="B21" s="14" t="s">
        <v>2</v>
      </c>
      <c r="C21" s="381"/>
      <c r="D21" s="381"/>
      <c r="E21" s="381"/>
      <c r="F21" s="382" t="s">
        <v>3</v>
      </c>
      <c r="G21" s="382"/>
      <c r="H21" s="382"/>
      <c r="I21" s="266"/>
      <c r="J21" s="12" t="s">
        <v>2</v>
      </c>
      <c r="K21" s="266"/>
      <c r="L21" s="224"/>
      <c r="M21" s="162"/>
      <c r="N21" s="112">
        <v>1</v>
      </c>
      <c r="O21" s="278" t="s">
        <v>118</v>
      </c>
      <c r="P21" s="279" t="s">
        <v>119</v>
      </c>
      <c r="Q21" s="279" t="s">
        <v>78</v>
      </c>
      <c r="R21" s="310">
        <f>IF($B$31=P21,W21,0)</f>
        <v>0.8358</v>
      </c>
      <c r="S21" s="311"/>
      <c r="T21" s="121">
        <f>IF(Q21=$X$5,$Y$5,0)</f>
        <v>0</v>
      </c>
      <c r="U21" s="121">
        <f>IF(AND(T21=0,Q21=$X$6),$Y$6,T21)</f>
        <v>0.8358</v>
      </c>
      <c r="V21" s="121">
        <f>IF(AND(U21=0,Q21=$X$7),$Y$7,U21)</f>
        <v>0.8358</v>
      </c>
      <c r="W21" s="122">
        <f>IF(AND(Q21=$X$8,V21=0),$Y$8,V21)</f>
        <v>0.8358</v>
      </c>
    </row>
    <row r="22" spans="2:23" ht="21.75" customHeight="1">
      <c r="B22" s="21"/>
      <c r="C22" s="11"/>
      <c r="D22" s="11"/>
      <c r="E22" s="11"/>
      <c r="F22" s="11"/>
      <c r="G22" s="11"/>
      <c r="H22" s="11"/>
      <c r="I22" s="162"/>
      <c r="J22" s="162"/>
      <c r="K22" s="162"/>
      <c r="L22" s="224"/>
      <c r="M22" s="162"/>
      <c r="N22" s="112">
        <v>2</v>
      </c>
      <c r="O22" s="278"/>
      <c r="P22" s="279"/>
      <c r="Q22" s="279"/>
      <c r="R22" s="310">
        <f aca="true" t="shared" si="0" ref="R22:R27">IF($B$31=P22,W22,0)</f>
        <v>0</v>
      </c>
      <c r="S22" s="311"/>
      <c r="T22" s="121">
        <f>IF(Q22=$X$5,$Y$5,0)</f>
        <v>0</v>
      </c>
      <c r="U22" s="121">
        <f>IF(AND(T22=0,Q22=$X$6),$Y$6,T22)</f>
        <v>0</v>
      </c>
      <c r="V22" s="121">
        <f>IF(AND(U22=0,Q22=$X$7),$Y$7,U22)</f>
        <v>0</v>
      </c>
      <c r="W22" s="122">
        <f>IF(AND(Q22=$X$8,V22=0),$Y$8,V22)</f>
        <v>0</v>
      </c>
    </row>
    <row r="23" spans="2:23" ht="21.75" customHeight="1">
      <c r="B23" s="21"/>
      <c r="C23" s="11"/>
      <c r="D23" s="11"/>
      <c r="E23" s="11"/>
      <c r="F23" s="11"/>
      <c r="G23" s="11"/>
      <c r="H23" s="11"/>
      <c r="I23" s="162"/>
      <c r="J23" s="162"/>
      <c r="K23" s="162"/>
      <c r="L23" s="224"/>
      <c r="M23" s="162"/>
      <c r="N23" s="112">
        <v>3</v>
      </c>
      <c r="O23" s="278"/>
      <c r="P23" s="279"/>
      <c r="Q23" s="279"/>
      <c r="R23" s="310">
        <f t="shared" si="0"/>
        <v>0</v>
      </c>
      <c r="S23" s="311"/>
      <c r="T23" s="121"/>
      <c r="U23" s="121"/>
      <c r="V23" s="121"/>
      <c r="W23" s="122"/>
    </row>
    <row r="24" spans="2:23" ht="21.75" customHeight="1">
      <c r="B24" s="21"/>
      <c r="C24" s="11"/>
      <c r="D24" s="11"/>
      <c r="E24" s="11"/>
      <c r="F24" s="11"/>
      <c r="G24" s="11"/>
      <c r="H24" s="11"/>
      <c r="I24" s="162"/>
      <c r="J24" s="162"/>
      <c r="K24" s="162"/>
      <c r="L24" s="224"/>
      <c r="M24" s="162"/>
      <c r="N24" s="112">
        <v>4</v>
      </c>
      <c r="O24" s="278"/>
      <c r="P24" s="279"/>
      <c r="Q24" s="279"/>
      <c r="R24" s="310">
        <f t="shared" si="0"/>
        <v>0</v>
      </c>
      <c r="S24" s="311"/>
      <c r="T24" s="121"/>
      <c r="U24" s="121"/>
      <c r="V24" s="121"/>
      <c r="W24" s="122"/>
    </row>
    <row r="25" spans="2:23" ht="21.75" customHeight="1">
      <c r="B25" s="21"/>
      <c r="C25" s="11"/>
      <c r="D25" s="11"/>
      <c r="E25" s="11"/>
      <c r="F25" s="11"/>
      <c r="G25" s="11"/>
      <c r="H25" s="11"/>
      <c r="I25" s="162"/>
      <c r="J25" s="162"/>
      <c r="K25" s="162"/>
      <c r="L25" s="224"/>
      <c r="M25" s="162"/>
      <c r="N25" s="112">
        <v>5</v>
      </c>
      <c r="O25" s="278"/>
      <c r="P25" s="279"/>
      <c r="Q25" s="279"/>
      <c r="R25" s="310">
        <f t="shared" si="0"/>
        <v>0</v>
      </c>
      <c r="S25" s="311"/>
      <c r="T25" s="121">
        <f>IF(Q25=$X$5,$Y$5,0)</f>
        <v>0</v>
      </c>
      <c r="U25" s="121">
        <f>IF(AND(T25=0,Q25=$X$6),$Y$6,T25)</f>
        <v>0</v>
      </c>
      <c r="V25" s="121">
        <f>IF(AND(U25=0,Q25=$X$7),$Y$7,U25)</f>
        <v>0</v>
      </c>
      <c r="W25" s="122">
        <f>IF(AND(Q25=$X$8,V25=0),$Y$8,V25)</f>
        <v>0</v>
      </c>
    </row>
    <row r="26" spans="2:23" ht="18.75">
      <c r="B26" s="14" t="s">
        <v>4</v>
      </c>
      <c r="C26" s="381"/>
      <c r="D26" s="381"/>
      <c r="E26" s="381"/>
      <c r="F26" s="381"/>
      <c r="G26" s="381"/>
      <c r="H26" s="381"/>
      <c r="I26" s="381"/>
      <c r="J26" s="381"/>
      <c r="K26" s="381"/>
      <c r="L26" s="224"/>
      <c r="M26" s="162"/>
      <c r="N26" s="112">
        <v>6</v>
      </c>
      <c r="O26" s="278"/>
      <c r="P26" s="279"/>
      <c r="Q26" s="279"/>
      <c r="R26" s="310">
        <f t="shared" si="0"/>
        <v>0</v>
      </c>
      <c r="S26" s="310"/>
      <c r="T26" s="121">
        <f>IF(Q26=$X$5,$Y$5,0)</f>
        <v>0</v>
      </c>
      <c r="U26" s="121">
        <f>IF(AND(T26=0,Q26=$X$6),$Y$6,T26)</f>
        <v>0</v>
      </c>
      <c r="V26" s="121">
        <f>IF(AND(U26=0,Q26=$X$7),$Y$7,U26)</f>
        <v>0</v>
      </c>
      <c r="W26" s="122">
        <f>IF(AND(Q26=$X$8,V26=0),$Y$8,V26)</f>
        <v>0</v>
      </c>
    </row>
    <row r="27" spans="2:23" ht="18">
      <c r="B27" s="21"/>
      <c r="C27" s="161"/>
      <c r="D27" s="385"/>
      <c r="E27" s="385"/>
      <c r="F27" s="385"/>
      <c r="G27" s="385"/>
      <c r="H27" s="385"/>
      <c r="I27" s="385"/>
      <c r="J27" s="385"/>
      <c r="K27" s="385"/>
      <c r="L27" s="224"/>
      <c r="M27" s="162"/>
      <c r="N27" s="113">
        <v>7</v>
      </c>
      <c r="O27" s="280"/>
      <c r="P27" s="281"/>
      <c r="Q27" s="281"/>
      <c r="R27" s="310">
        <f t="shared" si="0"/>
        <v>0</v>
      </c>
      <c r="S27" s="310"/>
      <c r="T27" s="121">
        <f>IF(Q27=$X$5,$Y$5,0)</f>
        <v>0</v>
      </c>
      <c r="U27" s="121">
        <f>IF(AND(T27=0,Q27=$X$6),$Y$6,T27)</f>
        <v>0</v>
      </c>
      <c r="V27" s="121">
        <f>IF(AND(U27=0,Q27=$X$7),$Y$7,U27)</f>
        <v>0</v>
      </c>
      <c r="W27" s="122">
        <f>IF(AND(Q27=$X$8,V27=0),$Y$8,V27)</f>
        <v>0</v>
      </c>
    </row>
    <row r="28" spans="1:256" s="231" customFormat="1" ht="27" customHeight="1">
      <c r="A28" s="15"/>
      <c r="B28" s="21"/>
      <c r="C28" s="11"/>
      <c r="D28" s="11"/>
      <c r="E28" s="11"/>
      <c r="F28" s="11"/>
      <c r="G28" s="11"/>
      <c r="H28" s="11"/>
      <c r="I28" s="162"/>
      <c r="J28" s="162"/>
      <c r="K28" s="162"/>
      <c r="L28" s="224"/>
      <c r="M28" s="162"/>
      <c r="N28" s="300"/>
      <c r="O28" s="300"/>
      <c r="P28" s="300"/>
      <c r="Q28" s="300"/>
      <c r="R28" s="232">
        <f>SUM(R21:R27)</f>
        <v>0.8358</v>
      </c>
      <c r="S28" s="232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  <c r="FL28" s="300"/>
      <c r="FM28" s="300"/>
      <c r="FN28" s="300"/>
      <c r="FO28" s="300"/>
      <c r="FP28" s="300"/>
      <c r="FQ28" s="300"/>
      <c r="FR28" s="300"/>
      <c r="FS28" s="300"/>
      <c r="FT28" s="300"/>
      <c r="FU28" s="300"/>
      <c r="FV28" s="300"/>
      <c r="FW28" s="300"/>
      <c r="FX28" s="300"/>
      <c r="FY28" s="300"/>
      <c r="FZ28" s="300"/>
      <c r="GA28" s="300"/>
      <c r="GB28" s="300"/>
      <c r="GC28" s="300"/>
      <c r="GD28" s="300"/>
      <c r="GE28" s="300"/>
      <c r="GF28" s="300"/>
      <c r="GG28" s="300"/>
      <c r="GH28" s="300"/>
      <c r="GI28" s="300"/>
      <c r="GJ28" s="300"/>
      <c r="GK28" s="300"/>
      <c r="GL28" s="300"/>
      <c r="GM28" s="300"/>
      <c r="GN28" s="300"/>
      <c r="GO28" s="300"/>
      <c r="GP28" s="300"/>
      <c r="GQ28" s="300"/>
      <c r="GR28" s="300"/>
      <c r="GS28" s="300"/>
      <c r="GT28" s="300"/>
      <c r="GU28" s="300"/>
      <c r="GV28" s="300"/>
      <c r="GW28" s="300"/>
      <c r="GX28" s="300"/>
      <c r="GY28" s="300"/>
      <c r="GZ28" s="300"/>
      <c r="HA28" s="300"/>
      <c r="HB28" s="300"/>
      <c r="HC28" s="300"/>
      <c r="HD28" s="300"/>
      <c r="HE28" s="300"/>
      <c r="HF28" s="300"/>
      <c r="HG28" s="300"/>
      <c r="HH28" s="300"/>
      <c r="HI28" s="300"/>
      <c r="HJ28" s="300"/>
      <c r="HK28" s="300"/>
      <c r="HL28" s="300"/>
      <c r="HM28" s="300"/>
      <c r="HN28" s="300"/>
      <c r="HO28" s="300"/>
      <c r="HP28" s="300"/>
      <c r="HQ28" s="300"/>
      <c r="HR28" s="300"/>
      <c r="HS28" s="300"/>
      <c r="HT28" s="300"/>
      <c r="HU28" s="300"/>
      <c r="HV28" s="300"/>
      <c r="HW28" s="300"/>
      <c r="HX28" s="300"/>
      <c r="HY28" s="300"/>
      <c r="HZ28" s="300"/>
      <c r="IA28" s="300"/>
      <c r="IB28" s="300"/>
      <c r="IC28" s="300"/>
      <c r="ID28" s="300"/>
      <c r="IE28" s="300"/>
      <c r="IF28" s="300"/>
      <c r="IG28" s="300"/>
      <c r="IH28" s="300"/>
      <c r="II28" s="300"/>
      <c r="IJ28" s="300"/>
      <c r="IK28" s="300"/>
      <c r="IL28" s="300"/>
      <c r="IM28" s="300"/>
      <c r="IN28" s="300"/>
      <c r="IO28" s="300"/>
      <c r="IP28" s="300"/>
      <c r="IQ28" s="300"/>
      <c r="IR28" s="300"/>
      <c r="IS28" s="300"/>
      <c r="IT28" s="300"/>
      <c r="IU28" s="300"/>
      <c r="IV28" s="300"/>
    </row>
    <row r="29" spans="1:256" s="231" customFormat="1" ht="18" customHeight="1" hidden="1">
      <c r="A29" s="15"/>
      <c r="B29" s="21"/>
      <c r="C29" s="11"/>
      <c r="D29" s="11"/>
      <c r="E29" s="11"/>
      <c r="F29" s="11"/>
      <c r="G29" s="11"/>
      <c r="H29" s="11"/>
      <c r="I29" s="229"/>
      <c r="J29" s="162"/>
      <c r="K29" s="162"/>
      <c r="L29" s="162"/>
      <c r="M29" s="162"/>
      <c r="N29" s="301">
        <v>6</v>
      </c>
      <c r="O29" s="302"/>
      <c r="P29" s="303"/>
      <c r="Q29" s="303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0"/>
      <c r="EV29" s="300"/>
      <c r="EW29" s="300"/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00"/>
      <c r="FL29" s="300"/>
      <c r="FM29" s="300"/>
      <c r="FN29" s="300"/>
      <c r="FO29" s="300"/>
      <c r="FP29" s="300"/>
      <c r="FQ29" s="300"/>
      <c r="FR29" s="300"/>
      <c r="FS29" s="300"/>
      <c r="FT29" s="300"/>
      <c r="FU29" s="300"/>
      <c r="FV29" s="300"/>
      <c r="FW29" s="300"/>
      <c r="FX29" s="300"/>
      <c r="FY29" s="300"/>
      <c r="FZ29" s="300"/>
      <c r="GA29" s="300"/>
      <c r="GB29" s="300"/>
      <c r="GC29" s="300"/>
      <c r="GD29" s="300"/>
      <c r="GE29" s="300"/>
      <c r="GF29" s="300"/>
      <c r="GG29" s="300"/>
      <c r="GH29" s="300"/>
      <c r="GI29" s="300"/>
      <c r="GJ29" s="300"/>
      <c r="GK29" s="300"/>
      <c r="GL29" s="300"/>
      <c r="GM29" s="300"/>
      <c r="GN29" s="300"/>
      <c r="GO29" s="300"/>
      <c r="GP29" s="300"/>
      <c r="GQ29" s="300"/>
      <c r="GR29" s="300"/>
      <c r="GS29" s="300"/>
      <c r="GT29" s="300"/>
      <c r="GU29" s="300"/>
      <c r="GV29" s="300"/>
      <c r="GW29" s="300"/>
      <c r="GX29" s="300"/>
      <c r="GY29" s="300"/>
      <c r="GZ29" s="300"/>
      <c r="HA29" s="300"/>
      <c r="HB29" s="300"/>
      <c r="HC29" s="300"/>
      <c r="HD29" s="300"/>
      <c r="HE29" s="300"/>
      <c r="HF29" s="300"/>
      <c r="HG29" s="300"/>
      <c r="HH29" s="300"/>
      <c r="HI29" s="300"/>
      <c r="HJ29" s="300"/>
      <c r="HK29" s="300"/>
      <c r="HL29" s="300"/>
      <c r="HM29" s="300"/>
      <c r="HN29" s="300"/>
      <c r="HO29" s="300"/>
      <c r="HP29" s="300"/>
      <c r="HQ29" s="300"/>
      <c r="HR29" s="300"/>
      <c r="HS29" s="300"/>
      <c r="HT29" s="300"/>
      <c r="HU29" s="300"/>
      <c r="HV29" s="300"/>
      <c r="HW29" s="300"/>
      <c r="HX29" s="300"/>
      <c r="HY29" s="300"/>
      <c r="HZ29" s="300"/>
      <c r="IA29" s="300"/>
      <c r="IB29" s="300"/>
      <c r="IC29" s="300"/>
      <c r="ID29" s="300"/>
      <c r="IE29" s="300"/>
      <c r="IF29" s="300"/>
      <c r="IG29" s="300"/>
      <c r="IH29" s="300"/>
      <c r="II29" s="300"/>
      <c r="IJ29" s="300"/>
      <c r="IK29" s="300"/>
      <c r="IL29" s="300"/>
      <c r="IM29" s="300"/>
      <c r="IN29" s="300"/>
      <c r="IO29" s="300"/>
      <c r="IP29" s="300"/>
      <c r="IQ29" s="300"/>
      <c r="IR29" s="300"/>
      <c r="IS29" s="300"/>
      <c r="IT29" s="300"/>
      <c r="IU29" s="300"/>
      <c r="IV29" s="300"/>
    </row>
    <row r="30" spans="1:256" s="289" customFormat="1" ht="18">
      <c r="A30" s="15"/>
      <c r="B30" s="383" t="s">
        <v>90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4"/>
      <c r="M30" s="162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4"/>
      <c r="FL30" s="304"/>
      <c r="FM30" s="304"/>
      <c r="FN30" s="304"/>
      <c r="FO30" s="304"/>
      <c r="FP30" s="304"/>
      <c r="FQ30" s="304"/>
      <c r="FR30" s="304"/>
      <c r="FS30" s="304"/>
      <c r="FT30" s="304"/>
      <c r="FU30" s="304"/>
      <c r="FV30" s="304"/>
      <c r="FW30" s="304"/>
      <c r="FX30" s="304"/>
      <c r="FY30" s="304"/>
      <c r="FZ30" s="304"/>
      <c r="GA30" s="304"/>
      <c r="GB30" s="304"/>
      <c r="GC30" s="304"/>
      <c r="GD30" s="304"/>
      <c r="GE30" s="304"/>
      <c r="GF30" s="304"/>
      <c r="GG30" s="304"/>
      <c r="GH30" s="304"/>
      <c r="GI30" s="304"/>
      <c r="GJ30" s="304"/>
      <c r="GK30" s="304"/>
      <c r="GL30" s="304"/>
      <c r="GM30" s="304"/>
      <c r="GN30" s="304"/>
      <c r="GO30" s="304"/>
      <c r="GP30" s="304"/>
      <c r="GQ30" s="304"/>
      <c r="GR30" s="304"/>
      <c r="GS30" s="304"/>
      <c r="GT30" s="304"/>
      <c r="GU30" s="304"/>
      <c r="GV30" s="304"/>
      <c r="GW30" s="304"/>
      <c r="GX30" s="304"/>
      <c r="GY30" s="304"/>
      <c r="GZ30" s="304"/>
      <c r="HA30" s="304"/>
      <c r="HB30" s="304"/>
      <c r="HC30" s="304"/>
      <c r="HD30" s="304"/>
      <c r="HE30" s="304"/>
      <c r="HF30" s="304"/>
      <c r="HG30" s="304"/>
      <c r="HH30" s="304"/>
      <c r="HI30" s="304"/>
      <c r="HJ30" s="304"/>
      <c r="HK30" s="304"/>
      <c r="HL30" s="304"/>
      <c r="HM30" s="304"/>
      <c r="HN30" s="304"/>
      <c r="HO30" s="304"/>
      <c r="HP30" s="304"/>
      <c r="HQ30" s="304"/>
      <c r="HR30" s="304"/>
      <c r="HS30" s="304"/>
      <c r="HT30" s="304"/>
      <c r="HU30" s="304"/>
      <c r="HV30" s="304"/>
      <c r="HW30" s="304"/>
      <c r="HX30" s="304"/>
      <c r="HY30" s="304"/>
      <c r="HZ30" s="304"/>
      <c r="IA30" s="304"/>
      <c r="IB30" s="304"/>
      <c r="IC30" s="304"/>
      <c r="ID30" s="304"/>
      <c r="IE30" s="304"/>
      <c r="IF30" s="304"/>
      <c r="IG30" s="304"/>
      <c r="IH30" s="304"/>
      <c r="II30" s="304"/>
      <c r="IJ30" s="304"/>
      <c r="IK30" s="304"/>
      <c r="IL30" s="304"/>
      <c r="IM30" s="304"/>
      <c r="IN30" s="304"/>
      <c r="IO30" s="304"/>
      <c r="IP30" s="304"/>
      <c r="IQ30" s="304"/>
      <c r="IR30" s="304"/>
      <c r="IS30" s="304"/>
      <c r="IT30" s="304"/>
      <c r="IU30" s="304"/>
      <c r="IV30" s="304"/>
    </row>
    <row r="31" spans="1:256" s="290" customFormat="1" ht="27" customHeight="1">
      <c r="A31" s="15"/>
      <c r="B31" s="386" t="s">
        <v>119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8"/>
      <c r="M31" s="162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/>
      <c r="EF31" s="305"/>
      <c r="EG31" s="305"/>
      <c r="EH31" s="305"/>
      <c r="EI31" s="305"/>
      <c r="EJ31" s="305"/>
      <c r="EK31" s="305"/>
      <c r="EL31" s="305"/>
      <c r="EM31" s="305"/>
      <c r="EN31" s="305"/>
      <c r="EO31" s="305"/>
      <c r="EP31" s="305"/>
      <c r="EQ31" s="305"/>
      <c r="ER31" s="305"/>
      <c r="ES31" s="305"/>
      <c r="ET31" s="305"/>
      <c r="EU31" s="305"/>
      <c r="EV31" s="305"/>
      <c r="EW31" s="305"/>
      <c r="EX31" s="305"/>
      <c r="EY31" s="305"/>
      <c r="EZ31" s="305"/>
      <c r="FA31" s="305"/>
      <c r="FB31" s="305"/>
      <c r="FC31" s="305"/>
      <c r="FD31" s="305"/>
      <c r="FE31" s="305"/>
      <c r="FF31" s="305"/>
      <c r="FG31" s="305"/>
      <c r="FH31" s="305"/>
      <c r="FI31" s="305"/>
      <c r="FJ31" s="305"/>
      <c r="FK31" s="305"/>
      <c r="FL31" s="305"/>
      <c r="FM31" s="305"/>
      <c r="FN31" s="305"/>
      <c r="FO31" s="305"/>
      <c r="FP31" s="305"/>
      <c r="FQ31" s="305"/>
      <c r="FR31" s="305"/>
      <c r="FS31" s="305"/>
      <c r="FT31" s="305"/>
      <c r="FU31" s="305"/>
      <c r="FV31" s="305"/>
      <c r="FW31" s="305"/>
      <c r="FX31" s="305"/>
      <c r="FY31" s="305"/>
      <c r="FZ31" s="305"/>
      <c r="GA31" s="305"/>
      <c r="GB31" s="305"/>
      <c r="GC31" s="305"/>
      <c r="GD31" s="305"/>
      <c r="GE31" s="305"/>
      <c r="GF31" s="305"/>
      <c r="GG31" s="305"/>
      <c r="GH31" s="305"/>
      <c r="GI31" s="305"/>
      <c r="GJ31" s="305"/>
      <c r="GK31" s="305"/>
      <c r="GL31" s="305"/>
      <c r="GM31" s="305"/>
      <c r="GN31" s="305"/>
      <c r="GO31" s="305"/>
      <c r="GP31" s="305"/>
      <c r="GQ31" s="305"/>
      <c r="GR31" s="305"/>
      <c r="GS31" s="305"/>
      <c r="GT31" s="305"/>
      <c r="GU31" s="305"/>
      <c r="GV31" s="305"/>
      <c r="GW31" s="305"/>
      <c r="GX31" s="305"/>
      <c r="GY31" s="305"/>
      <c r="GZ31" s="305"/>
      <c r="HA31" s="305"/>
      <c r="HB31" s="305"/>
      <c r="HC31" s="305"/>
      <c r="HD31" s="305"/>
      <c r="HE31" s="305"/>
      <c r="HF31" s="305"/>
      <c r="HG31" s="305"/>
      <c r="HH31" s="305"/>
      <c r="HI31" s="305"/>
      <c r="HJ31" s="305"/>
      <c r="HK31" s="305"/>
      <c r="HL31" s="305"/>
      <c r="HM31" s="305"/>
      <c r="HN31" s="305"/>
      <c r="HO31" s="305"/>
      <c r="HP31" s="305"/>
      <c r="HQ31" s="305"/>
      <c r="HR31" s="305"/>
      <c r="HS31" s="305"/>
      <c r="HT31" s="305"/>
      <c r="HU31" s="305"/>
      <c r="HV31" s="305"/>
      <c r="HW31" s="305"/>
      <c r="HX31" s="305"/>
      <c r="HY31" s="305"/>
      <c r="HZ31" s="305"/>
      <c r="IA31" s="305"/>
      <c r="IB31" s="305"/>
      <c r="IC31" s="305"/>
      <c r="ID31" s="305"/>
      <c r="IE31" s="305"/>
      <c r="IF31" s="305"/>
      <c r="IG31" s="305"/>
      <c r="IH31" s="305"/>
      <c r="II31" s="305"/>
      <c r="IJ31" s="305"/>
      <c r="IK31" s="305"/>
      <c r="IL31" s="305"/>
      <c r="IM31" s="305"/>
      <c r="IN31" s="305"/>
      <c r="IO31" s="305"/>
      <c r="IP31" s="305"/>
      <c r="IQ31" s="305"/>
      <c r="IR31" s="305"/>
      <c r="IS31" s="305"/>
      <c r="IT31" s="305"/>
      <c r="IU31" s="305"/>
      <c r="IV31" s="305"/>
    </row>
    <row r="32" spans="1:256" s="290" customFormat="1" ht="27" customHeight="1">
      <c r="A32" s="15"/>
      <c r="B32" s="386"/>
      <c r="C32" s="387"/>
      <c r="D32" s="387"/>
      <c r="E32" s="387"/>
      <c r="F32" s="387"/>
      <c r="G32" s="387"/>
      <c r="H32" s="387"/>
      <c r="I32" s="387"/>
      <c r="J32" s="387"/>
      <c r="K32" s="387"/>
      <c r="L32" s="388"/>
      <c r="M32" s="162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05"/>
      <c r="DO32" s="305"/>
      <c r="DP32" s="305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305"/>
      <c r="EH32" s="305"/>
      <c r="EI32" s="305"/>
      <c r="EJ32" s="305"/>
      <c r="EK32" s="305"/>
      <c r="EL32" s="305"/>
      <c r="EM32" s="305"/>
      <c r="EN32" s="305"/>
      <c r="EO32" s="305"/>
      <c r="EP32" s="305"/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  <c r="FB32" s="305"/>
      <c r="FC32" s="305"/>
      <c r="FD32" s="305"/>
      <c r="FE32" s="305"/>
      <c r="FF32" s="305"/>
      <c r="FG32" s="305"/>
      <c r="FH32" s="305"/>
      <c r="FI32" s="305"/>
      <c r="FJ32" s="305"/>
      <c r="FK32" s="305"/>
      <c r="FL32" s="305"/>
      <c r="FM32" s="305"/>
      <c r="FN32" s="305"/>
      <c r="FO32" s="305"/>
      <c r="FP32" s="305"/>
      <c r="FQ32" s="305"/>
      <c r="FR32" s="305"/>
      <c r="FS32" s="305"/>
      <c r="FT32" s="305"/>
      <c r="FU32" s="305"/>
      <c r="FV32" s="305"/>
      <c r="FW32" s="305"/>
      <c r="FX32" s="305"/>
      <c r="FY32" s="305"/>
      <c r="FZ32" s="305"/>
      <c r="GA32" s="305"/>
      <c r="GB32" s="305"/>
      <c r="GC32" s="305"/>
      <c r="GD32" s="305"/>
      <c r="GE32" s="305"/>
      <c r="GF32" s="305"/>
      <c r="GG32" s="305"/>
      <c r="GH32" s="305"/>
      <c r="GI32" s="305"/>
      <c r="GJ32" s="305"/>
      <c r="GK32" s="305"/>
      <c r="GL32" s="305"/>
      <c r="GM32" s="305"/>
      <c r="GN32" s="305"/>
      <c r="GO32" s="305"/>
      <c r="GP32" s="305"/>
      <c r="GQ32" s="305"/>
      <c r="GR32" s="305"/>
      <c r="GS32" s="305"/>
      <c r="GT32" s="305"/>
      <c r="GU32" s="305"/>
      <c r="GV32" s="305"/>
      <c r="GW32" s="305"/>
      <c r="GX32" s="305"/>
      <c r="GY32" s="305"/>
      <c r="GZ32" s="305"/>
      <c r="HA32" s="305"/>
      <c r="HB32" s="305"/>
      <c r="HC32" s="305"/>
      <c r="HD32" s="305"/>
      <c r="HE32" s="305"/>
      <c r="HF32" s="305"/>
      <c r="HG32" s="305"/>
      <c r="HH32" s="305"/>
      <c r="HI32" s="305"/>
      <c r="HJ32" s="305"/>
      <c r="HK32" s="305"/>
      <c r="HL32" s="305"/>
      <c r="HM32" s="305"/>
      <c r="HN32" s="305"/>
      <c r="HO32" s="305"/>
      <c r="HP32" s="305"/>
      <c r="HQ32" s="305"/>
      <c r="HR32" s="305"/>
      <c r="HS32" s="305"/>
      <c r="HT32" s="305"/>
      <c r="HU32" s="305"/>
      <c r="HV32" s="305"/>
      <c r="HW32" s="305"/>
      <c r="HX32" s="305"/>
      <c r="HY32" s="305"/>
      <c r="HZ32" s="305"/>
      <c r="IA32" s="305"/>
      <c r="IB32" s="305"/>
      <c r="IC32" s="305"/>
      <c r="ID32" s="305"/>
      <c r="IE32" s="305"/>
      <c r="IF32" s="305"/>
      <c r="IG32" s="305"/>
      <c r="IH32" s="305"/>
      <c r="II32" s="305"/>
      <c r="IJ32" s="305"/>
      <c r="IK32" s="305"/>
      <c r="IL32" s="305"/>
      <c r="IM32" s="305"/>
      <c r="IN32" s="305"/>
      <c r="IO32" s="305"/>
      <c r="IP32" s="305"/>
      <c r="IQ32" s="305"/>
      <c r="IR32" s="305"/>
      <c r="IS32" s="305"/>
      <c r="IT32" s="305"/>
      <c r="IU32" s="305"/>
      <c r="IV32" s="305"/>
    </row>
    <row r="33" spans="1:256" s="290" customFormat="1" ht="27" customHeight="1" thickBot="1">
      <c r="A33" s="15"/>
      <c r="B33" s="389"/>
      <c r="C33" s="390"/>
      <c r="D33" s="390"/>
      <c r="E33" s="390"/>
      <c r="F33" s="390"/>
      <c r="G33" s="390"/>
      <c r="H33" s="390"/>
      <c r="I33" s="390"/>
      <c r="J33" s="390"/>
      <c r="K33" s="390"/>
      <c r="L33" s="391"/>
      <c r="M33" s="162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5"/>
      <c r="DR33" s="305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305"/>
      <c r="EI33" s="305"/>
      <c r="EJ33" s="305"/>
      <c r="EK33" s="305"/>
      <c r="EL33" s="305"/>
      <c r="EM33" s="305"/>
      <c r="EN33" s="305"/>
      <c r="EO33" s="305"/>
      <c r="EP33" s="305"/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  <c r="FB33" s="305"/>
      <c r="FC33" s="305"/>
      <c r="FD33" s="305"/>
      <c r="FE33" s="305"/>
      <c r="FF33" s="305"/>
      <c r="FG33" s="305"/>
      <c r="FH33" s="305"/>
      <c r="FI33" s="305"/>
      <c r="FJ33" s="305"/>
      <c r="FK33" s="305"/>
      <c r="FL33" s="305"/>
      <c r="FM33" s="305"/>
      <c r="FN33" s="305"/>
      <c r="FO33" s="305"/>
      <c r="FP33" s="305"/>
      <c r="FQ33" s="305"/>
      <c r="FR33" s="305"/>
      <c r="FS33" s="305"/>
      <c r="FT33" s="305"/>
      <c r="FU33" s="305"/>
      <c r="FV33" s="305"/>
      <c r="FW33" s="305"/>
      <c r="FX33" s="305"/>
      <c r="FY33" s="305"/>
      <c r="FZ33" s="305"/>
      <c r="GA33" s="305"/>
      <c r="GB33" s="305"/>
      <c r="GC33" s="305"/>
      <c r="GD33" s="305"/>
      <c r="GE33" s="305"/>
      <c r="GF33" s="305"/>
      <c r="GG33" s="305"/>
      <c r="GH33" s="305"/>
      <c r="GI33" s="305"/>
      <c r="GJ33" s="305"/>
      <c r="GK33" s="305"/>
      <c r="GL33" s="305"/>
      <c r="GM33" s="305"/>
      <c r="GN33" s="305"/>
      <c r="GO33" s="305"/>
      <c r="GP33" s="305"/>
      <c r="GQ33" s="305"/>
      <c r="GR33" s="305"/>
      <c r="GS33" s="305"/>
      <c r="GT33" s="305"/>
      <c r="GU33" s="305"/>
      <c r="GV33" s="305"/>
      <c r="GW33" s="305"/>
      <c r="GX33" s="305"/>
      <c r="GY33" s="305"/>
      <c r="GZ33" s="305"/>
      <c r="HA33" s="305"/>
      <c r="HB33" s="305"/>
      <c r="HC33" s="305"/>
      <c r="HD33" s="305"/>
      <c r="HE33" s="305"/>
      <c r="HF33" s="305"/>
      <c r="HG33" s="305"/>
      <c r="HH33" s="305"/>
      <c r="HI33" s="305"/>
      <c r="HJ33" s="305"/>
      <c r="HK33" s="305"/>
      <c r="HL33" s="305"/>
      <c r="HM33" s="305"/>
      <c r="HN33" s="305"/>
      <c r="HO33" s="305"/>
      <c r="HP33" s="305"/>
      <c r="HQ33" s="305"/>
      <c r="HR33" s="305"/>
      <c r="HS33" s="305"/>
      <c r="HT33" s="305"/>
      <c r="HU33" s="305"/>
      <c r="HV33" s="305"/>
      <c r="HW33" s="305"/>
      <c r="HX33" s="305"/>
      <c r="HY33" s="305"/>
      <c r="HZ33" s="305"/>
      <c r="IA33" s="305"/>
      <c r="IB33" s="305"/>
      <c r="IC33" s="305"/>
      <c r="ID33" s="305"/>
      <c r="IE33" s="305"/>
      <c r="IF33" s="305"/>
      <c r="IG33" s="305"/>
      <c r="IH33" s="305"/>
      <c r="II33" s="305"/>
      <c r="IJ33" s="305"/>
      <c r="IK33" s="305"/>
      <c r="IL33" s="305"/>
      <c r="IM33" s="305"/>
      <c r="IN33" s="305"/>
      <c r="IO33" s="305"/>
      <c r="IP33" s="305"/>
      <c r="IQ33" s="305"/>
      <c r="IR33" s="305"/>
      <c r="IS33" s="305"/>
      <c r="IT33" s="305"/>
      <c r="IU33" s="305"/>
      <c r="IV33" s="305"/>
    </row>
    <row r="34" spans="1:256" s="290" customFormat="1" ht="18" hidden="1">
      <c r="A34" s="15"/>
      <c r="B34" s="141"/>
      <c r="C34" s="141"/>
      <c r="D34" s="141"/>
      <c r="E34" s="141"/>
      <c r="F34" s="141"/>
      <c r="G34" s="141"/>
      <c r="H34" s="141"/>
      <c r="I34" s="162"/>
      <c r="J34" s="162"/>
      <c r="K34" s="162"/>
      <c r="L34" s="162"/>
      <c r="M34" s="1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  <c r="DB34" s="305"/>
      <c r="DC34" s="305"/>
      <c r="DD34" s="305"/>
      <c r="DE34" s="305"/>
      <c r="DF34" s="305"/>
      <c r="DG34" s="305"/>
      <c r="DH34" s="305"/>
      <c r="DI34" s="305"/>
      <c r="DJ34" s="305"/>
      <c r="DK34" s="305"/>
      <c r="DL34" s="305"/>
      <c r="DM34" s="305"/>
      <c r="DN34" s="305"/>
      <c r="DO34" s="305"/>
      <c r="DP34" s="305"/>
      <c r="DQ34" s="305"/>
      <c r="DR34" s="305"/>
      <c r="DS34" s="305"/>
      <c r="DT34" s="305"/>
      <c r="DU34" s="305"/>
      <c r="DV34" s="305"/>
      <c r="DW34" s="305"/>
      <c r="DX34" s="305"/>
      <c r="DY34" s="305"/>
      <c r="DZ34" s="305"/>
      <c r="EA34" s="305"/>
      <c r="EB34" s="305"/>
      <c r="EC34" s="305"/>
      <c r="ED34" s="305"/>
      <c r="EE34" s="305"/>
      <c r="EF34" s="305"/>
      <c r="EG34" s="305"/>
      <c r="EH34" s="305"/>
      <c r="EI34" s="305"/>
      <c r="EJ34" s="305"/>
      <c r="EK34" s="305"/>
      <c r="EL34" s="305"/>
      <c r="EM34" s="305"/>
      <c r="EN34" s="305"/>
      <c r="EO34" s="305"/>
      <c r="EP34" s="305"/>
      <c r="EQ34" s="305"/>
      <c r="ER34" s="305"/>
      <c r="ES34" s="305"/>
      <c r="ET34" s="305"/>
      <c r="EU34" s="305"/>
      <c r="EV34" s="305"/>
      <c r="EW34" s="305"/>
      <c r="EX34" s="305"/>
      <c r="EY34" s="305"/>
      <c r="EZ34" s="305"/>
      <c r="FA34" s="305"/>
      <c r="FB34" s="305"/>
      <c r="FC34" s="305"/>
      <c r="FD34" s="305"/>
      <c r="FE34" s="305"/>
      <c r="FF34" s="305"/>
      <c r="FG34" s="305"/>
      <c r="FH34" s="305"/>
      <c r="FI34" s="305"/>
      <c r="FJ34" s="305"/>
      <c r="FK34" s="305"/>
      <c r="FL34" s="305"/>
      <c r="FM34" s="305"/>
      <c r="FN34" s="305"/>
      <c r="FO34" s="305"/>
      <c r="FP34" s="305"/>
      <c r="FQ34" s="305"/>
      <c r="FR34" s="305"/>
      <c r="FS34" s="305"/>
      <c r="FT34" s="305"/>
      <c r="FU34" s="305"/>
      <c r="FV34" s="305"/>
      <c r="FW34" s="305"/>
      <c r="FX34" s="305"/>
      <c r="FY34" s="305"/>
      <c r="FZ34" s="305"/>
      <c r="GA34" s="305"/>
      <c r="GB34" s="305"/>
      <c r="GC34" s="305"/>
      <c r="GD34" s="305"/>
      <c r="GE34" s="305"/>
      <c r="GF34" s="305"/>
      <c r="GG34" s="305"/>
      <c r="GH34" s="305"/>
      <c r="GI34" s="305"/>
      <c r="GJ34" s="305"/>
      <c r="GK34" s="305"/>
      <c r="GL34" s="305"/>
      <c r="GM34" s="305"/>
      <c r="GN34" s="305"/>
      <c r="GO34" s="305"/>
      <c r="GP34" s="305"/>
      <c r="GQ34" s="305"/>
      <c r="GR34" s="305"/>
      <c r="GS34" s="305"/>
      <c r="GT34" s="305"/>
      <c r="GU34" s="305"/>
      <c r="GV34" s="305"/>
      <c r="GW34" s="305"/>
      <c r="GX34" s="305"/>
      <c r="GY34" s="305"/>
      <c r="GZ34" s="305"/>
      <c r="HA34" s="305"/>
      <c r="HB34" s="305"/>
      <c r="HC34" s="305"/>
      <c r="HD34" s="305"/>
      <c r="HE34" s="305"/>
      <c r="HF34" s="305"/>
      <c r="HG34" s="305"/>
      <c r="HH34" s="305"/>
      <c r="HI34" s="305"/>
      <c r="HJ34" s="305"/>
      <c r="HK34" s="305"/>
      <c r="HL34" s="305"/>
      <c r="HM34" s="305"/>
      <c r="HN34" s="305"/>
      <c r="HO34" s="305"/>
      <c r="HP34" s="305"/>
      <c r="HQ34" s="305"/>
      <c r="HR34" s="305"/>
      <c r="HS34" s="305"/>
      <c r="HT34" s="305"/>
      <c r="HU34" s="305"/>
      <c r="HV34" s="305"/>
      <c r="HW34" s="305"/>
      <c r="HX34" s="305"/>
      <c r="HY34" s="305"/>
      <c r="HZ34" s="305"/>
      <c r="IA34" s="305"/>
      <c r="IB34" s="305"/>
      <c r="IC34" s="305"/>
      <c r="ID34" s="305"/>
      <c r="IE34" s="305"/>
      <c r="IF34" s="305"/>
      <c r="IG34" s="305"/>
      <c r="IH34" s="305"/>
      <c r="II34" s="305"/>
      <c r="IJ34" s="305"/>
      <c r="IK34" s="305"/>
      <c r="IL34" s="305"/>
      <c r="IM34" s="305"/>
      <c r="IN34" s="305"/>
      <c r="IO34" s="305"/>
      <c r="IP34" s="305"/>
      <c r="IQ34" s="305"/>
      <c r="IR34" s="305"/>
      <c r="IS34" s="305"/>
      <c r="IT34" s="305"/>
      <c r="IU34" s="305"/>
      <c r="IV34" s="305"/>
    </row>
    <row r="35" spans="1:256" s="290" customFormat="1" ht="18" customHeight="1" hidden="1">
      <c r="A35" s="15"/>
      <c r="B35" s="141"/>
      <c r="C35" s="141"/>
      <c r="D35" s="141"/>
      <c r="E35" s="141"/>
      <c r="F35" s="141"/>
      <c r="G35" s="141"/>
      <c r="H35" s="141"/>
      <c r="I35" s="162"/>
      <c r="J35" s="162"/>
      <c r="K35" s="162"/>
      <c r="L35" s="162"/>
      <c r="M35" s="1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305"/>
      <c r="FB35" s="305"/>
      <c r="FC35" s="305"/>
      <c r="FD35" s="305"/>
      <c r="FE35" s="305"/>
      <c r="FF35" s="305"/>
      <c r="FG35" s="305"/>
      <c r="FH35" s="305"/>
      <c r="FI35" s="305"/>
      <c r="FJ35" s="305"/>
      <c r="FK35" s="305"/>
      <c r="FL35" s="305"/>
      <c r="FM35" s="305"/>
      <c r="FN35" s="305"/>
      <c r="FO35" s="305"/>
      <c r="FP35" s="305"/>
      <c r="FQ35" s="305"/>
      <c r="FR35" s="305"/>
      <c r="FS35" s="305"/>
      <c r="FT35" s="305"/>
      <c r="FU35" s="305"/>
      <c r="FV35" s="305"/>
      <c r="FW35" s="305"/>
      <c r="FX35" s="305"/>
      <c r="FY35" s="305"/>
      <c r="FZ35" s="305"/>
      <c r="GA35" s="305"/>
      <c r="GB35" s="305"/>
      <c r="GC35" s="305"/>
      <c r="GD35" s="305"/>
      <c r="GE35" s="305"/>
      <c r="GF35" s="305"/>
      <c r="GG35" s="305"/>
      <c r="GH35" s="305"/>
      <c r="GI35" s="305"/>
      <c r="GJ35" s="305"/>
      <c r="GK35" s="305"/>
      <c r="GL35" s="305"/>
      <c r="GM35" s="305"/>
      <c r="GN35" s="305"/>
      <c r="GO35" s="305"/>
      <c r="GP35" s="305"/>
      <c r="GQ35" s="305"/>
      <c r="GR35" s="305"/>
      <c r="GS35" s="305"/>
      <c r="GT35" s="305"/>
      <c r="GU35" s="305"/>
      <c r="GV35" s="305"/>
      <c r="GW35" s="305"/>
      <c r="GX35" s="305"/>
      <c r="GY35" s="305"/>
      <c r="GZ35" s="305"/>
      <c r="HA35" s="305"/>
      <c r="HB35" s="305"/>
      <c r="HC35" s="305"/>
      <c r="HD35" s="305"/>
      <c r="HE35" s="305"/>
      <c r="HF35" s="305"/>
      <c r="HG35" s="305"/>
      <c r="HH35" s="305"/>
      <c r="HI35" s="305"/>
      <c r="HJ35" s="305"/>
      <c r="HK35" s="305"/>
      <c r="HL35" s="305"/>
      <c r="HM35" s="305"/>
      <c r="HN35" s="305"/>
      <c r="HO35" s="305"/>
      <c r="HP35" s="305"/>
      <c r="HQ35" s="305"/>
      <c r="HR35" s="305"/>
      <c r="HS35" s="305"/>
      <c r="HT35" s="305"/>
      <c r="HU35" s="305"/>
      <c r="HV35" s="305"/>
      <c r="HW35" s="305"/>
      <c r="HX35" s="305"/>
      <c r="HY35" s="305"/>
      <c r="HZ35" s="305"/>
      <c r="IA35" s="305"/>
      <c r="IB35" s="305"/>
      <c r="IC35" s="305"/>
      <c r="ID35" s="305"/>
      <c r="IE35" s="305"/>
      <c r="IF35" s="305"/>
      <c r="IG35" s="305"/>
      <c r="IH35" s="305"/>
      <c r="II35" s="305"/>
      <c r="IJ35" s="305"/>
      <c r="IK35" s="305"/>
      <c r="IL35" s="305"/>
      <c r="IM35" s="305"/>
      <c r="IN35" s="305"/>
      <c r="IO35" s="305"/>
      <c r="IP35" s="305"/>
      <c r="IQ35" s="305"/>
      <c r="IR35" s="305"/>
      <c r="IS35" s="305"/>
      <c r="IT35" s="305"/>
      <c r="IU35" s="305"/>
      <c r="IV35" s="305"/>
    </row>
    <row r="36" spans="1:256" s="290" customFormat="1" ht="18.75" hidden="1" thickBot="1">
      <c r="A36" s="15"/>
      <c r="B36" s="142"/>
      <c r="C36" s="142"/>
      <c r="D36" s="142"/>
      <c r="E36" s="142"/>
      <c r="F36" s="142"/>
      <c r="G36" s="142"/>
      <c r="H36" s="142"/>
      <c r="I36" s="223"/>
      <c r="J36" s="162"/>
      <c r="K36" s="162"/>
      <c r="L36" s="162"/>
      <c r="M36" s="1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5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305"/>
      <c r="EM36" s="305"/>
      <c r="EN36" s="305"/>
      <c r="EO36" s="305"/>
      <c r="EP36" s="305"/>
      <c r="EQ36" s="305"/>
      <c r="ER36" s="305"/>
      <c r="ES36" s="305"/>
      <c r="ET36" s="305"/>
      <c r="EU36" s="305"/>
      <c r="EV36" s="305"/>
      <c r="EW36" s="305"/>
      <c r="EX36" s="305"/>
      <c r="EY36" s="305"/>
      <c r="EZ36" s="305"/>
      <c r="FA36" s="305"/>
      <c r="FB36" s="305"/>
      <c r="FC36" s="305"/>
      <c r="FD36" s="305"/>
      <c r="FE36" s="305"/>
      <c r="FF36" s="305"/>
      <c r="FG36" s="305"/>
      <c r="FH36" s="305"/>
      <c r="FI36" s="305"/>
      <c r="FJ36" s="305"/>
      <c r="FK36" s="305"/>
      <c r="FL36" s="305"/>
      <c r="FM36" s="305"/>
      <c r="FN36" s="305"/>
      <c r="FO36" s="305"/>
      <c r="FP36" s="305"/>
      <c r="FQ36" s="305"/>
      <c r="FR36" s="305"/>
      <c r="FS36" s="305"/>
      <c r="FT36" s="305"/>
      <c r="FU36" s="305"/>
      <c r="FV36" s="305"/>
      <c r="FW36" s="305"/>
      <c r="FX36" s="305"/>
      <c r="FY36" s="305"/>
      <c r="FZ36" s="305"/>
      <c r="GA36" s="305"/>
      <c r="GB36" s="305"/>
      <c r="GC36" s="305"/>
      <c r="GD36" s="305"/>
      <c r="GE36" s="305"/>
      <c r="GF36" s="305"/>
      <c r="GG36" s="305"/>
      <c r="GH36" s="305"/>
      <c r="GI36" s="305"/>
      <c r="GJ36" s="305"/>
      <c r="GK36" s="305"/>
      <c r="GL36" s="305"/>
      <c r="GM36" s="305"/>
      <c r="GN36" s="305"/>
      <c r="GO36" s="305"/>
      <c r="GP36" s="305"/>
      <c r="GQ36" s="305"/>
      <c r="GR36" s="305"/>
      <c r="GS36" s="305"/>
      <c r="GT36" s="305"/>
      <c r="GU36" s="305"/>
      <c r="GV36" s="305"/>
      <c r="GW36" s="305"/>
      <c r="GX36" s="305"/>
      <c r="GY36" s="305"/>
      <c r="GZ36" s="305"/>
      <c r="HA36" s="305"/>
      <c r="HB36" s="305"/>
      <c r="HC36" s="305"/>
      <c r="HD36" s="305"/>
      <c r="HE36" s="305"/>
      <c r="HF36" s="305"/>
      <c r="HG36" s="305"/>
      <c r="HH36" s="305"/>
      <c r="HI36" s="305"/>
      <c r="HJ36" s="305"/>
      <c r="HK36" s="305"/>
      <c r="HL36" s="305"/>
      <c r="HM36" s="305"/>
      <c r="HN36" s="305"/>
      <c r="HO36" s="305"/>
      <c r="HP36" s="305"/>
      <c r="HQ36" s="305"/>
      <c r="HR36" s="305"/>
      <c r="HS36" s="305"/>
      <c r="HT36" s="305"/>
      <c r="HU36" s="305"/>
      <c r="HV36" s="305"/>
      <c r="HW36" s="305"/>
      <c r="HX36" s="305"/>
      <c r="HY36" s="305"/>
      <c r="HZ36" s="305"/>
      <c r="IA36" s="305"/>
      <c r="IB36" s="305"/>
      <c r="IC36" s="305"/>
      <c r="ID36" s="305"/>
      <c r="IE36" s="305"/>
      <c r="IF36" s="305"/>
      <c r="IG36" s="305"/>
      <c r="IH36" s="305"/>
      <c r="II36" s="305"/>
      <c r="IJ36" s="305"/>
      <c r="IK36" s="305"/>
      <c r="IL36" s="305"/>
      <c r="IM36" s="305"/>
      <c r="IN36" s="305"/>
      <c r="IO36" s="305"/>
      <c r="IP36" s="305"/>
      <c r="IQ36" s="305"/>
      <c r="IR36" s="305"/>
      <c r="IS36" s="305"/>
      <c r="IT36" s="305"/>
      <c r="IU36" s="305"/>
      <c r="IV36" s="305"/>
    </row>
    <row r="37" spans="1:256" s="290" customFormat="1" ht="15.75" customHeight="1" hidden="1">
      <c r="A37" s="15"/>
      <c r="B37" s="17"/>
      <c r="C37" s="17"/>
      <c r="D37" s="17"/>
      <c r="E37" s="17"/>
      <c r="F37" s="17"/>
      <c r="G37" s="17"/>
      <c r="H37" s="17"/>
      <c r="I37" s="17"/>
      <c r="J37" s="11"/>
      <c r="K37" s="11"/>
      <c r="L37" s="11"/>
      <c r="M37" s="1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305"/>
      <c r="DR37" s="305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5"/>
      <c r="EJ37" s="305"/>
      <c r="EK37" s="305"/>
      <c r="EL37" s="305"/>
      <c r="EM37" s="305"/>
      <c r="EN37" s="305"/>
      <c r="EO37" s="305"/>
      <c r="EP37" s="305"/>
      <c r="EQ37" s="305"/>
      <c r="ER37" s="305"/>
      <c r="ES37" s="305"/>
      <c r="ET37" s="305"/>
      <c r="EU37" s="305"/>
      <c r="EV37" s="305"/>
      <c r="EW37" s="305"/>
      <c r="EX37" s="305"/>
      <c r="EY37" s="305"/>
      <c r="EZ37" s="305"/>
      <c r="FA37" s="305"/>
      <c r="FB37" s="305"/>
      <c r="FC37" s="305"/>
      <c r="FD37" s="305"/>
      <c r="FE37" s="305"/>
      <c r="FF37" s="305"/>
      <c r="FG37" s="305"/>
      <c r="FH37" s="305"/>
      <c r="FI37" s="305"/>
      <c r="FJ37" s="305"/>
      <c r="FK37" s="305"/>
      <c r="FL37" s="305"/>
      <c r="FM37" s="305"/>
      <c r="FN37" s="305"/>
      <c r="FO37" s="305"/>
      <c r="FP37" s="305"/>
      <c r="FQ37" s="305"/>
      <c r="FR37" s="305"/>
      <c r="FS37" s="305"/>
      <c r="FT37" s="305"/>
      <c r="FU37" s="305"/>
      <c r="FV37" s="305"/>
      <c r="FW37" s="305"/>
      <c r="FX37" s="305"/>
      <c r="FY37" s="305"/>
      <c r="FZ37" s="305"/>
      <c r="GA37" s="305"/>
      <c r="GB37" s="305"/>
      <c r="GC37" s="305"/>
      <c r="GD37" s="305"/>
      <c r="GE37" s="305"/>
      <c r="GF37" s="305"/>
      <c r="GG37" s="305"/>
      <c r="GH37" s="305"/>
      <c r="GI37" s="305"/>
      <c r="GJ37" s="305"/>
      <c r="GK37" s="305"/>
      <c r="GL37" s="305"/>
      <c r="GM37" s="305"/>
      <c r="GN37" s="305"/>
      <c r="GO37" s="305"/>
      <c r="GP37" s="305"/>
      <c r="GQ37" s="305"/>
      <c r="GR37" s="305"/>
      <c r="GS37" s="305"/>
      <c r="GT37" s="305"/>
      <c r="GU37" s="305"/>
      <c r="GV37" s="305"/>
      <c r="GW37" s="305"/>
      <c r="GX37" s="305"/>
      <c r="GY37" s="305"/>
      <c r="GZ37" s="305"/>
      <c r="HA37" s="305"/>
      <c r="HB37" s="305"/>
      <c r="HC37" s="305"/>
      <c r="HD37" s="305"/>
      <c r="HE37" s="305"/>
      <c r="HF37" s="305"/>
      <c r="HG37" s="305"/>
      <c r="HH37" s="305"/>
      <c r="HI37" s="305"/>
      <c r="HJ37" s="305"/>
      <c r="HK37" s="305"/>
      <c r="HL37" s="305"/>
      <c r="HM37" s="305"/>
      <c r="HN37" s="305"/>
      <c r="HO37" s="305"/>
      <c r="HP37" s="305"/>
      <c r="HQ37" s="305"/>
      <c r="HR37" s="305"/>
      <c r="HS37" s="305"/>
      <c r="HT37" s="305"/>
      <c r="HU37" s="305"/>
      <c r="HV37" s="305"/>
      <c r="HW37" s="305"/>
      <c r="HX37" s="305"/>
      <c r="HY37" s="305"/>
      <c r="HZ37" s="305"/>
      <c r="IA37" s="305"/>
      <c r="IB37" s="305"/>
      <c r="IC37" s="305"/>
      <c r="ID37" s="305"/>
      <c r="IE37" s="305"/>
      <c r="IF37" s="305"/>
      <c r="IG37" s="305"/>
      <c r="IH37" s="305"/>
      <c r="II37" s="305"/>
      <c r="IJ37" s="305"/>
      <c r="IK37" s="305"/>
      <c r="IL37" s="305"/>
      <c r="IM37" s="305"/>
      <c r="IN37" s="305"/>
      <c r="IO37" s="305"/>
      <c r="IP37" s="305"/>
      <c r="IQ37" s="305"/>
      <c r="IR37" s="305"/>
      <c r="IS37" s="305"/>
      <c r="IT37" s="305"/>
      <c r="IU37" s="305"/>
      <c r="IV37" s="305"/>
    </row>
    <row r="38" spans="1:256" s="290" customFormat="1" ht="15.75" customHeight="1" hidden="1">
      <c r="A38" s="1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5"/>
      <c r="EL38" s="305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5"/>
      <c r="FL38" s="305"/>
      <c r="FM38" s="305"/>
      <c r="FN38" s="305"/>
      <c r="FO38" s="305"/>
      <c r="FP38" s="305"/>
      <c r="FQ38" s="305"/>
      <c r="FR38" s="305"/>
      <c r="FS38" s="305"/>
      <c r="FT38" s="305"/>
      <c r="FU38" s="305"/>
      <c r="FV38" s="305"/>
      <c r="FW38" s="305"/>
      <c r="FX38" s="305"/>
      <c r="FY38" s="305"/>
      <c r="FZ38" s="305"/>
      <c r="GA38" s="305"/>
      <c r="GB38" s="305"/>
      <c r="GC38" s="305"/>
      <c r="GD38" s="305"/>
      <c r="GE38" s="305"/>
      <c r="GF38" s="305"/>
      <c r="GG38" s="305"/>
      <c r="GH38" s="305"/>
      <c r="GI38" s="305"/>
      <c r="GJ38" s="305"/>
      <c r="GK38" s="305"/>
      <c r="GL38" s="305"/>
      <c r="GM38" s="305"/>
      <c r="GN38" s="305"/>
      <c r="GO38" s="305"/>
      <c r="GP38" s="305"/>
      <c r="GQ38" s="305"/>
      <c r="GR38" s="305"/>
      <c r="GS38" s="305"/>
      <c r="GT38" s="305"/>
      <c r="GU38" s="305"/>
      <c r="GV38" s="305"/>
      <c r="GW38" s="305"/>
      <c r="GX38" s="305"/>
      <c r="GY38" s="305"/>
      <c r="GZ38" s="305"/>
      <c r="HA38" s="305"/>
      <c r="HB38" s="305"/>
      <c r="HC38" s="305"/>
      <c r="HD38" s="305"/>
      <c r="HE38" s="305"/>
      <c r="HF38" s="305"/>
      <c r="HG38" s="305"/>
      <c r="HH38" s="305"/>
      <c r="HI38" s="305"/>
      <c r="HJ38" s="305"/>
      <c r="HK38" s="305"/>
      <c r="HL38" s="305"/>
      <c r="HM38" s="305"/>
      <c r="HN38" s="305"/>
      <c r="HO38" s="305"/>
      <c r="HP38" s="305"/>
      <c r="HQ38" s="305"/>
      <c r="HR38" s="305"/>
      <c r="HS38" s="305"/>
      <c r="HT38" s="305"/>
      <c r="HU38" s="305"/>
      <c r="HV38" s="305"/>
      <c r="HW38" s="305"/>
      <c r="HX38" s="305"/>
      <c r="HY38" s="305"/>
      <c r="HZ38" s="305"/>
      <c r="IA38" s="305"/>
      <c r="IB38" s="305"/>
      <c r="IC38" s="305"/>
      <c r="ID38" s="305"/>
      <c r="IE38" s="305"/>
      <c r="IF38" s="305"/>
      <c r="IG38" s="305"/>
      <c r="IH38" s="305"/>
      <c r="II38" s="305"/>
      <c r="IJ38" s="305"/>
      <c r="IK38" s="305"/>
      <c r="IL38" s="305"/>
      <c r="IM38" s="305"/>
      <c r="IN38" s="305"/>
      <c r="IO38" s="305"/>
      <c r="IP38" s="305"/>
      <c r="IQ38" s="305"/>
      <c r="IR38" s="305"/>
      <c r="IS38" s="305"/>
      <c r="IT38" s="305"/>
      <c r="IU38" s="305"/>
      <c r="IV38" s="305"/>
    </row>
    <row r="39" spans="1:256" s="290" customFormat="1" ht="18.75" hidden="1">
      <c r="A39" s="15"/>
      <c r="B39" s="382" t="s">
        <v>5</v>
      </c>
      <c r="C39" s="382"/>
      <c r="D39" s="382"/>
      <c r="E39" s="382"/>
      <c r="F39" s="75"/>
      <c r="G39" s="159"/>
      <c r="H39" s="11"/>
      <c r="I39" s="11"/>
      <c r="J39" s="11"/>
      <c r="K39" s="11"/>
      <c r="L39" s="11"/>
      <c r="M39" s="1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5"/>
      <c r="FF39" s="305"/>
      <c r="FG39" s="305"/>
      <c r="FH39" s="305"/>
      <c r="FI39" s="305"/>
      <c r="FJ39" s="305"/>
      <c r="FK39" s="305"/>
      <c r="FL39" s="305"/>
      <c r="FM39" s="305"/>
      <c r="FN39" s="305"/>
      <c r="FO39" s="305"/>
      <c r="FP39" s="305"/>
      <c r="FQ39" s="305"/>
      <c r="FR39" s="305"/>
      <c r="FS39" s="305"/>
      <c r="FT39" s="305"/>
      <c r="FU39" s="305"/>
      <c r="FV39" s="305"/>
      <c r="FW39" s="305"/>
      <c r="FX39" s="305"/>
      <c r="FY39" s="305"/>
      <c r="FZ39" s="305"/>
      <c r="GA39" s="305"/>
      <c r="GB39" s="305"/>
      <c r="GC39" s="305"/>
      <c r="GD39" s="305"/>
      <c r="GE39" s="305"/>
      <c r="GF39" s="305"/>
      <c r="GG39" s="305"/>
      <c r="GH39" s="305"/>
      <c r="GI39" s="305"/>
      <c r="GJ39" s="305"/>
      <c r="GK39" s="305"/>
      <c r="GL39" s="305"/>
      <c r="GM39" s="305"/>
      <c r="GN39" s="305"/>
      <c r="GO39" s="305"/>
      <c r="GP39" s="305"/>
      <c r="GQ39" s="305"/>
      <c r="GR39" s="305"/>
      <c r="GS39" s="305"/>
      <c r="GT39" s="305"/>
      <c r="GU39" s="305"/>
      <c r="GV39" s="305"/>
      <c r="GW39" s="305"/>
      <c r="GX39" s="305"/>
      <c r="GY39" s="305"/>
      <c r="GZ39" s="305"/>
      <c r="HA39" s="305"/>
      <c r="HB39" s="305"/>
      <c r="HC39" s="305"/>
      <c r="HD39" s="305"/>
      <c r="HE39" s="305"/>
      <c r="HF39" s="305"/>
      <c r="HG39" s="305"/>
      <c r="HH39" s="305"/>
      <c r="HI39" s="305"/>
      <c r="HJ39" s="305"/>
      <c r="HK39" s="305"/>
      <c r="HL39" s="305"/>
      <c r="HM39" s="305"/>
      <c r="HN39" s="305"/>
      <c r="HO39" s="305"/>
      <c r="HP39" s="305"/>
      <c r="HQ39" s="305"/>
      <c r="HR39" s="305"/>
      <c r="HS39" s="305"/>
      <c r="HT39" s="305"/>
      <c r="HU39" s="305"/>
      <c r="HV39" s="305"/>
      <c r="HW39" s="305"/>
      <c r="HX39" s="305"/>
      <c r="HY39" s="305"/>
      <c r="HZ39" s="305"/>
      <c r="IA39" s="305"/>
      <c r="IB39" s="305"/>
      <c r="IC39" s="305"/>
      <c r="ID39" s="305"/>
      <c r="IE39" s="305"/>
      <c r="IF39" s="305"/>
      <c r="IG39" s="305"/>
      <c r="IH39" s="305"/>
      <c r="II39" s="305"/>
      <c r="IJ39" s="305"/>
      <c r="IK39" s="305"/>
      <c r="IL39" s="305"/>
      <c r="IM39" s="305"/>
      <c r="IN39" s="305"/>
      <c r="IO39" s="305"/>
      <c r="IP39" s="305"/>
      <c r="IQ39" s="305"/>
      <c r="IR39" s="305"/>
      <c r="IS39" s="305"/>
      <c r="IT39" s="305"/>
      <c r="IU39" s="305"/>
      <c r="IV39" s="305"/>
    </row>
    <row r="40" spans="1:256" s="290" customFormat="1" ht="18" hidden="1">
      <c r="A40" s="1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5"/>
      <c r="EL40" s="305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5"/>
      <c r="FL40" s="305"/>
      <c r="FM40" s="305"/>
      <c r="FN40" s="305"/>
      <c r="FO40" s="305"/>
      <c r="FP40" s="305"/>
      <c r="FQ40" s="305"/>
      <c r="FR40" s="305"/>
      <c r="FS40" s="305"/>
      <c r="FT40" s="305"/>
      <c r="FU40" s="305"/>
      <c r="FV40" s="305"/>
      <c r="FW40" s="305"/>
      <c r="FX40" s="305"/>
      <c r="FY40" s="305"/>
      <c r="FZ40" s="305"/>
      <c r="GA40" s="305"/>
      <c r="GB40" s="305"/>
      <c r="GC40" s="305"/>
      <c r="GD40" s="305"/>
      <c r="GE40" s="305"/>
      <c r="GF40" s="305"/>
      <c r="GG40" s="305"/>
      <c r="GH40" s="305"/>
      <c r="GI40" s="305"/>
      <c r="GJ40" s="305"/>
      <c r="GK40" s="305"/>
      <c r="GL40" s="305"/>
      <c r="GM40" s="305"/>
      <c r="GN40" s="305"/>
      <c r="GO40" s="305"/>
      <c r="GP40" s="305"/>
      <c r="GQ40" s="305"/>
      <c r="GR40" s="305"/>
      <c r="GS40" s="305"/>
      <c r="GT40" s="305"/>
      <c r="GU40" s="305"/>
      <c r="GV40" s="305"/>
      <c r="GW40" s="305"/>
      <c r="GX40" s="305"/>
      <c r="GY40" s="305"/>
      <c r="GZ40" s="305"/>
      <c r="HA40" s="305"/>
      <c r="HB40" s="305"/>
      <c r="HC40" s="305"/>
      <c r="HD40" s="305"/>
      <c r="HE40" s="305"/>
      <c r="HF40" s="305"/>
      <c r="HG40" s="305"/>
      <c r="HH40" s="305"/>
      <c r="HI40" s="305"/>
      <c r="HJ40" s="305"/>
      <c r="HK40" s="305"/>
      <c r="HL40" s="305"/>
      <c r="HM40" s="305"/>
      <c r="HN40" s="305"/>
      <c r="HO40" s="305"/>
      <c r="HP40" s="305"/>
      <c r="HQ40" s="305"/>
      <c r="HR40" s="305"/>
      <c r="HS40" s="305"/>
      <c r="HT40" s="305"/>
      <c r="HU40" s="305"/>
      <c r="HV40" s="305"/>
      <c r="HW40" s="305"/>
      <c r="HX40" s="305"/>
      <c r="HY40" s="305"/>
      <c r="HZ40" s="305"/>
      <c r="IA40" s="305"/>
      <c r="IB40" s="305"/>
      <c r="IC40" s="305"/>
      <c r="ID40" s="305"/>
      <c r="IE40" s="305"/>
      <c r="IF40" s="305"/>
      <c r="IG40" s="305"/>
      <c r="IH40" s="305"/>
      <c r="II40" s="305"/>
      <c r="IJ40" s="305"/>
      <c r="IK40" s="305"/>
      <c r="IL40" s="305"/>
      <c r="IM40" s="305"/>
      <c r="IN40" s="305"/>
      <c r="IO40" s="305"/>
      <c r="IP40" s="305"/>
      <c r="IQ40" s="305"/>
      <c r="IR40" s="305"/>
      <c r="IS40" s="305"/>
      <c r="IT40" s="305"/>
      <c r="IU40" s="305"/>
      <c r="IV40" s="305"/>
    </row>
    <row r="41" spans="1:256" s="290" customFormat="1" ht="18.75" hidden="1">
      <c r="A41" s="15"/>
      <c r="B41" s="12" t="s">
        <v>6</v>
      </c>
      <c r="C41" s="407">
        <f>'Excelblog.pl - Kwoty słownie'!B10</f>
      </c>
      <c r="D41" s="407"/>
      <c r="E41" s="407"/>
      <c r="F41" s="407"/>
      <c r="G41" s="407"/>
      <c r="H41" s="407"/>
      <c r="I41" s="407"/>
      <c r="J41" s="163"/>
      <c r="K41" s="163"/>
      <c r="L41" s="163"/>
      <c r="M41" s="1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5"/>
      <c r="DZ41" s="305"/>
      <c r="EA41" s="305"/>
      <c r="EB41" s="305"/>
      <c r="EC41" s="305"/>
      <c r="ED41" s="305"/>
      <c r="EE41" s="305"/>
      <c r="EF41" s="305"/>
      <c r="EG41" s="305"/>
      <c r="EH41" s="305"/>
      <c r="EI41" s="305"/>
      <c r="EJ41" s="305"/>
      <c r="EK41" s="305"/>
      <c r="EL41" s="305"/>
      <c r="EM41" s="305"/>
      <c r="EN41" s="305"/>
      <c r="EO41" s="305"/>
      <c r="EP41" s="305"/>
      <c r="EQ41" s="305"/>
      <c r="ER41" s="305"/>
      <c r="ES41" s="305"/>
      <c r="ET41" s="305"/>
      <c r="EU41" s="305"/>
      <c r="EV41" s="305"/>
      <c r="EW41" s="305"/>
      <c r="EX41" s="305"/>
      <c r="EY41" s="305"/>
      <c r="EZ41" s="305"/>
      <c r="FA41" s="305"/>
      <c r="FB41" s="305"/>
      <c r="FC41" s="305"/>
      <c r="FD41" s="305"/>
      <c r="FE41" s="305"/>
      <c r="FF41" s="305"/>
      <c r="FG41" s="305"/>
      <c r="FH41" s="305"/>
      <c r="FI41" s="305"/>
      <c r="FJ41" s="305"/>
      <c r="FK41" s="305"/>
      <c r="FL41" s="305"/>
      <c r="FM41" s="305"/>
      <c r="FN41" s="305"/>
      <c r="FO41" s="305"/>
      <c r="FP41" s="305"/>
      <c r="FQ41" s="305"/>
      <c r="FR41" s="305"/>
      <c r="FS41" s="305"/>
      <c r="FT41" s="305"/>
      <c r="FU41" s="305"/>
      <c r="FV41" s="305"/>
      <c r="FW41" s="305"/>
      <c r="FX41" s="305"/>
      <c r="FY41" s="305"/>
      <c r="FZ41" s="305"/>
      <c r="GA41" s="305"/>
      <c r="GB41" s="305"/>
      <c r="GC41" s="305"/>
      <c r="GD41" s="305"/>
      <c r="GE41" s="305"/>
      <c r="GF41" s="305"/>
      <c r="GG41" s="305"/>
      <c r="GH41" s="305"/>
      <c r="GI41" s="305"/>
      <c r="GJ41" s="305"/>
      <c r="GK41" s="305"/>
      <c r="GL41" s="305"/>
      <c r="GM41" s="305"/>
      <c r="GN41" s="305"/>
      <c r="GO41" s="305"/>
      <c r="GP41" s="305"/>
      <c r="GQ41" s="305"/>
      <c r="GR41" s="305"/>
      <c r="GS41" s="305"/>
      <c r="GT41" s="305"/>
      <c r="GU41" s="305"/>
      <c r="GV41" s="305"/>
      <c r="GW41" s="305"/>
      <c r="GX41" s="305"/>
      <c r="GY41" s="305"/>
      <c r="GZ41" s="305"/>
      <c r="HA41" s="305"/>
      <c r="HB41" s="305"/>
      <c r="HC41" s="305"/>
      <c r="HD41" s="305"/>
      <c r="HE41" s="305"/>
      <c r="HF41" s="305"/>
      <c r="HG41" s="305"/>
      <c r="HH41" s="305"/>
      <c r="HI41" s="305"/>
      <c r="HJ41" s="305"/>
      <c r="HK41" s="305"/>
      <c r="HL41" s="305"/>
      <c r="HM41" s="305"/>
      <c r="HN41" s="305"/>
      <c r="HO41" s="305"/>
      <c r="HP41" s="305"/>
      <c r="HQ41" s="305"/>
      <c r="HR41" s="305"/>
      <c r="HS41" s="305"/>
      <c r="HT41" s="305"/>
      <c r="HU41" s="305"/>
      <c r="HV41" s="305"/>
      <c r="HW41" s="305"/>
      <c r="HX41" s="305"/>
      <c r="HY41" s="305"/>
      <c r="HZ41" s="305"/>
      <c r="IA41" s="305"/>
      <c r="IB41" s="305"/>
      <c r="IC41" s="305"/>
      <c r="ID41" s="305"/>
      <c r="IE41" s="305"/>
      <c r="IF41" s="305"/>
      <c r="IG41" s="305"/>
      <c r="IH41" s="305"/>
      <c r="II41" s="305"/>
      <c r="IJ41" s="305"/>
      <c r="IK41" s="305"/>
      <c r="IL41" s="305"/>
      <c r="IM41" s="305"/>
      <c r="IN41" s="305"/>
      <c r="IO41" s="305"/>
      <c r="IP41" s="305"/>
      <c r="IQ41" s="305"/>
      <c r="IR41" s="305"/>
      <c r="IS41" s="305"/>
      <c r="IT41" s="305"/>
      <c r="IU41" s="305"/>
      <c r="IV41" s="305"/>
    </row>
    <row r="42" spans="1:256" s="290" customFormat="1" ht="18" hidden="1">
      <c r="A42" s="15"/>
      <c r="B42" s="11"/>
      <c r="C42" s="11"/>
      <c r="D42" s="11"/>
      <c r="E42" s="11"/>
      <c r="F42" s="11"/>
      <c r="G42" s="11"/>
      <c r="H42" s="11"/>
      <c r="I42" s="19"/>
      <c r="J42" s="11"/>
      <c r="K42" s="11"/>
      <c r="L42" s="11"/>
      <c r="M42" s="1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  <c r="DB42" s="305"/>
      <c r="DC42" s="305"/>
      <c r="DD42" s="305"/>
      <c r="DE42" s="305"/>
      <c r="DF42" s="305"/>
      <c r="DG42" s="305"/>
      <c r="DH42" s="305"/>
      <c r="DI42" s="305"/>
      <c r="DJ42" s="305"/>
      <c r="DK42" s="305"/>
      <c r="DL42" s="305"/>
      <c r="DM42" s="305"/>
      <c r="DN42" s="305"/>
      <c r="DO42" s="305"/>
      <c r="DP42" s="305"/>
      <c r="DQ42" s="305"/>
      <c r="DR42" s="305"/>
      <c r="DS42" s="305"/>
      <c r="DT42" s="305"/>
      <c r="DU42" s="305"/>
      <c r="DV42" s="305"/>
      <c r="DW42" s="305"/>
      <c r="DX42" s="305"/>
      <c r="DY42" s="305"/>
      <c r="DZ42" s="305"/>
      <c r="EA42" s="305"/>
      <c r="EB42" s="305"/>
      <c r="EC42" s="305"/>
      <c r="ED42" s="305"/>
      <c r="EE42" s="305"/>
      <c r="EF42" s="305"/>
      <c r="EG42" s="305"/>
      <c r="EH42" s="305"/>
      <c r="EI42" s="305"/>
      <c r="EJ42" s="305"/>
      <c r="EK42" s="305"/>
      <c r="EL42" s="305"/>
      <c r="EM42" s="305"/>
      <c r="EN42" s="305"/>
      <c r="EO42" s="305"/>
      <c r="EP42" s="305"/>
      <c r="EQ42" s="305"/>
      <c r="ER42" s="305"/>
      <c r="ES42" s="305"/>
      <c r="ET42" s="305"/>
      <c r="EU42" s="305"/>
      <c r="EV42" s="305"/>
      <c r="EW42" s="305"/>
      <c r="EX42" s="305"/>
      <c r="EY42" s="305"/>
      <c r="EZ42" s="305"/>
      <c r="FA42" s="305"/>
      <c r="FB42" s="305"/>
      <c r="FC42" s="305"/>
      <c r="FD42" s="305"/>
      <c r="FE42" s="305"/>
      <c r="FF42" s="305"/>
      <c r="FG42" s="305"/>
      <c r="FH42" s="305"/>
      <c r="FI42" s="305"/>
      <c r="FJ42" s="305"/>
      <c r="FK42" s="305"/>
      <c r="FL42" s="305"/>
      <c r="FM42" s="305"/>
      <c r="FN42" s="305"/>
      <c r="FO42" s="305"/>
      <c r="FP42" s="305"/>
      <c r="FQ42" s="305"/>
      <c r="FR42" s="305"/>
      <c r="FS42" s="305"/>
      <c r="FT42" s="305"/>
      <c r="FU42" s="305"/>
      <c r="FV42" s="305"/>
      <c r="FW42" s="305"/>
      <c r="FX42" s="305"/>
      <c r="FY42" s="305"/>
      <c r="FZ42" s="305"/>
      <c r="GA42" s="305"/>
      <c r="GB42" s="305"/>
      <c r="GC42" s="305"/>
      <c r="GD42" s="305"/>
      <c r="GE42" s="305"/>
      <c r="GF42" s="305"/>
      <c r="GG42" s="305"/>
      <c r="GH42" s="305"/>
      <c r="GI42" s="305"/>
      <c r="GJ42" s="305"/>
      <c r="GK42" s="305"/>
      <c r="GL42" s="305"/>
      <c r="GM42" s="305"/>
      <c r="GN42" s="305"/>
      <c r="GO42" s="305"/>
      <c r="GP42" s="305"/>
      <c r="GQ42" s="305"/>
      <c r="GR42" s="305"/>
      <c r="GS42" s="305"/>
      <c r="GT42" s="305"/>
      <c r="GU42" s="305"/>
      <c r="GV42" s="305"/>
      <c r="GW42" s="305"/>
      <c r="GX42" s="305"/>
      <c r="GY42" s="305"/>
      <c r="GZ42" s="305"/>
      <c r="HA42" s="305"/>
      <c r="HB42" s="305"/>
      <c r="HC42" s="305"/>
      <c r="HD42" s="305"/>
      <c r="HE42" s="305"/>
      <c r="HF42" s="305"/>
      <c r="HG42" s="305"/>
      <c r="HH42" s="305"/>
      <c r="HI42" s="305"/>
      <c r="HJ42" s="305"/>
      <c r="HK42" s="305"/>
      <c r="HL42" s="305"/>
      <c r="HM42" s="305"/>
      <c r="HN42" s="305"/>
      <c r="HO42" s="305"/>
      <c r="HP42" s="305"/>
      <c r="HQ42" s="305"/>
      <c r="HR42" s="305"/>
      <c r="HS42" s="305"/>
      <c r="HT42" s="305"/>
      <c r="HU42" s="305"/>
      <c r="HV42" s="305"/>
      <c r="HW42" s="305"/>
      <c r="HX42" s="305"/>
      <c r="HY42" s="305"/>
      <c r="HZ42" s="305"/>
      <c r="IA42" s="305"/>
      <c r="IB42" s="305"/>
      <c r="IC42" s="305"/>
      <c r="ID42" s="305"/>
      <c r="IE42" s="305"/>
      <c r="IF42" s="305"/>
      <c r="IG42" s="305"/>
      <c r="IH42" s="305"/>
      <c r="II42" s="305"/>
      <c r="IJ42" s="305"/>
      <c r="IK42" s="305"/>
      <c r="IL42" s="305"/>
      <c r="IM42" s="305"/>
      <c r="IN42" s="305"/>
      <c r="IO42" s="305"/>
      <c r="IP42" s="305"/>
      <c r="IQ42" s="305"/>
      <c r="IR42" s="305"/>
      <c r="IS42" s="305"/>
      <c r="IT42" s="305"/>
      <c r="IU42" s="305"/>
      <c r="IV42" s="305"/>
    </row>
    <row r="43" spans="1:256" s="290" customFormat="1" ht="18" hidden="1">
      <c r="A43" s="15"/>
      <c r="B43" s="406" t="s">
        <v>9</v>
      </c>
      <c r="C43" s="406"/>
      <c r="D43" s="406"/>
      <c r="E43" s="406"/>
      <c r="F43" s="406"/>
      <c r="G43" s="406"/>
      <c r="H43" s="406"/>
      <c r="I43" s="76"/>
      <c r="J43" s="161"/>
      <c r="K43" s="161"/>
      <c r="L43" s="161"/>
      <c r="M43" s="1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  <c r="DB43" s="305"/>
      <c r="DC43" s="305"/>
      <c r="DD43" s="305"/>
      <c r="DE43" s="305"/>
      <c r="DF43" s="305"/>
      <c r="DG43" s="305"/>
      <c r="DH43" s="305"/>
      <c r="DI43" s="305"/>
      <c r="DJ43" s="305"/>
      <c r="DK43" s="305"/>
      <c r="DL43" s="305"/>
      <c r="DM43" s="305"/>
      <c r="DN43" s="305"/>
      <c r="DO43" s="305"/>
      <c r="DP43" s="305"/>
      <c r="DQ43" s="305"/>
      <c r="DR43" s="305"/>
      <c r="DS43" s="305"/>
      <c r="DT43" s="305"/>
      <c r="DU43" s="305"/>
      <c r="DV43" s="305"/>
      <c r="DW43" s="305"/>
      <c r="DX43" s="305"/>
      <c r="DY43" s="305"/>
      <c r="DZ43" s="305"/>
      <c r="EA43" s="305"/>
      <c r="EB43" s="305"/>
      <c r="EC43" s="305"/>
      <c r="ED43" s="305"/>
      <c r="EE43" s="305"/>
      <c r="EF43" s="305"/>
      <c r="EG43" s="305"/>
      <c r="EH43" s="305"/>
      <c r="EI43" s="305"/>
      <c r="EJ43" s="305"/>
      <c r="EK43" s="305"/>
      <c r="EL43" s="305"/>
      <c r="EM43" s="305"/>
      <c r="EN43" s="305"/>
      <c r="EO43" s="305"/>
      <c r="EP43" s="305"/>
      <c r="EQ43" s="305"/>
      <c r="ER43" s="305"/>
      <c r="ES43" s="305"/>
      <c r="ET43" s="305"/>
      <c r="EU43" s="305"/>
      <c r="EV43" s="305"/>
      <c r="EW43" s="305"/>
      <c r="EX43" s="305"/>
      <c r="EY43" s="305"/>
      <c r="EZ43" s="305"/>
      <c r="FA43" s="305"/>
      <c r="FB43" s="305"/>
      <c r="FC43" s="305"/>
      <c r="FD43" s="305"/>
      <c r="FE43" s="305"/>
      <c r="FF43" s="305"/>
      <c r="FG43" s="305"/>
      <c r="FH43" s="305"/>
      <c r="FI43" s="305"/>
      <c r="FJ43" s="305"/>
      <c r="FK43" s="305"/>
      <c r="FL43" s="305"/>
      <c r="FM43" s="305"/>
      <c r="FN43" s="305"/>
      <c r="FO43" s="305"/>
      <c r="FP43" s="305"/>
      <c r="FQ43" s="305"/>
      <c r="FR43" s="305"/>
      <c r="FS43" s="305"/>
      <c r="FT43" s="305"/>
      <c r="FU43" s="305"/>
      <c r="FV43" s="305"/>
      <c r="FW43" s="305"/>
      <c r="FX43" s="305"/>
      <c r="FY43" s="305"/>
      <c r="FZ43" s="305"/>
      <c r="GA43" s="305"/>
      <c r="GB43" s="305"/>
      <c r="GC43" s="305"/>
      <c r="GD43" s="305"/>
      <c r="GE43" s="305"/>
      <c r="GF43" s="305"/>
      <c r="GG43" s="305"/>
      <c r="GH43" s="305"/>
      <c r="GI43" s="305"/>
      <c r="GJ43" s="305"/>
      <c r="GK43" s="305"/>
      <c r="GL43" s="305"/>
      <c r="GM43" s="305"/>
      <c r="GN43" s="305"/>
      <c r="GO43" s="305"/>
      <c r="GP43" s="305"/>
      <c r="GQ43" s="305"/>
      <c r="GR43" s="305"/>
      <c r="GS43" s="305"/>
      <c r="GT43" s="305"/>
      <c r="GU43" s="305"/>
      <c r="GV43" s="305"/>
      <c r="GW43" s="305"/>
      <c r="GX43" s="305"/>
      <c r="GY43" s="305"/>
      <c r="GZ43" s="305"/>
      <c r="HA43" s="305"/>
      <c r="HB43" s="305"/>
      <c r="HC43" s="305"/>
      <c r="HD43" s="305"/>
      <c r="HE43" s="305"/>
      <c r="HF43" s="305"/>
      <c r="HG43" s="305"/>
      <c r="HH43" s="305"/>
      <c r="HI43" s="305"/>
      <c r="HJ43" s="305"/>
      <c r="HK43" s="305"/>
      <c r="HL43" s="305"/>
      <c r="HM43" s="305"/>
      <c r="HN43" s="305"/>
      <c r="HO43" s="305"/>
      <c r="HP43" s="305"/>
      <c r="HQ43" s="305"/>
      <c r="HR43" s="305"/>
      <c r="HS43" s="305"/>
      <c r="HT43" s="305"/>
      <c r="HU43" s="305"/>
      <c r="HV43" s="305"/>
      <c r="HW43" s="305"/>
      <c r="HX43" s="305"/>
      <c r="HY43" s="305"/>
      <c r="HZ43" s="305"/>
      <c r="IA43" s="305"/>
      <c r="IB43" s="305"/>
      <c r="IC43" s="305"/>
      <c r="ID43" s="305"/>
      <c r="IE43" s="305"/>
      <c r="IF43" s="305"/>
      <c r="IG43" s="305"/>
      <c r="IH43" s="305"/>
      <c r="II43" s="305"/>
      <c r="IJ43" s="305"/>
      <c r="IK43" s="305"/>
      <c r="IL43" s="305"/>
      <c r="IM43" s="305"/>
      <c r="IN43" s="305"/>
      <c r="IO43" s="305"/>
      <c r="IP43" s="305"/>
      <c r="IQ43" s="305"/>
      <c r="IR43" s="305"/>
      <c r="IS43" s="305"/>
      <c r="IT43" s="305"/>
      <c r="IU43" s="305"/>
      <c r="IV43" s="305"/>
    </row>
    <row r="44" spans="1:256" s="290" customFormat="1" ht="18" hidden="1">
      <c r="A44" s="1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  <c r="FH44" s="305"/>
      <c r="FI44" s="305"/>
      <c r="FJ44" s="305"/>
      <c r="FK44" s="305"/>
      <c r="FL44" s="305"/>
      <c r="FM44" s="305"/>
      <c r="FN44" s="305"/>
      <c r="FO44" s="305"/>
      <c r="FP44" s="305"/>
      <c r="FQ44" s="305"/>
      <c r="FR44" s="305"/>
      <c r="FS44" s="305"/>
      <c r="FT44" s="305"/>
      <c r="FU44" s="305"/>
      <c r="FV44" s="305"/>
      <c r="FW44" s="305"/>
      <c r="FX44" s="305"/>
      <c r="FY44" s="305"/>
      <c r="FZ44" s="305"/>
      <c r="GA44" s="305"/>
      <c r="GB44" s="305"/>
      <c r="GC44" s="305"/>
      <c r="GD44" s="305"/>
      <c r="GE44" s="305"/>
      <c r="GF44" s="305"/>
      <c r="GG44" s="305"/>
      <c r="GH44" s="305"/>
      <c r="GI44" s="305"/>
      <c r="GJ44" s="305"/>
      <c r="GK44" s="305"/>
      <c r="GL44" s="305"/>
      <c r="GM44" s="305"/>
      <c r="GN44" s="305"/>
      <c r="GO44" s="305"/>
      <c r="GP44" s="305"/>
      <c r="GQ44" s="305"/>
      <c r="GR44" s="305"/>
      <c r="GS44" s="305"/>
      <c r="GT44" s="305"/>
      <c r="GU44" s="305"/>
      <c r="GV44" s="305"/>
      <c r="GW44" s="305"/>
      <c r="GX44" s="305"/>
      <c r="GY44" s="305"/>
      <c r="GZ44" s="305"/>
      <c r="HA44" s="305"/>
      <c r="HB44" s="305"/>
      <c r="HC44" s="305"/>
      <c r="HD44" s="305"/>
      <c r="HE44" s="305"/>
      <c r="HF44" s="305"/>
      <c r="HG44" s="305"/>
      <c r="HH44" s="305"/>
      <c r="HI44" s="305"/>
      <c r="HJ44" s="305"/>
      <c r="HK44" s="305"/>
      <c r="HL44" s="305"/>
      <c r="HM44" s="305"/>
      <c r="HN44" s="305"/>
      <c r="HO44" s="305"/>
      <c r="HP44" s="305"/>
      <c r="HQ44" s="305"/>
      <c r="HR44" s="305"/>
      <c r="HS44" s="305"/>
      <c r="HT44" s="305"/>
      <c r="HU44" s="305"/>
      <c r="HV44" s="305"/>
      <c r="HW44" s="305"/>
      <c r="HX44" s="305"/>
      <c r="HY44" s="305"/>
      <c r="HZ44" s="305"/>
      <c r="IA44" s="305"/>
      <c r="IB44" s="305"/>
      <c r="IC44" s="305"/>
      <c r="ID44" s="305"/>
      <c r="IE44" s="305"/>
      <c r="IF44" s="305"/>
      <c r="IG44" s="305"/>
      <c r="IH44" s="305"/>
      <c r="II44" s="305"/>
      <c r="IJ44" s="305"/>
      <c r="IK44" s="305"/>
      <c r="IL44" s="305"/>
      <c r="IM44" s="305"/>
      <c r="IN44" s="305"/>
      <c r="IO44" s="305"/>
      <c r="IP44" s="305"/>
      <c r="IQ44" s="305"/>
      <c r="IR44" s="305"/>
      <c r="IS44" s="305"/>
      <c r="IT44" s="305"/>
      <c r="IU44" s="305"/>
      <c r="IV44" s="305"/>
    </row>
    <row r="45" spans="1:256" s="290" customFormat="1" ht="18" hidden="1">
      <c r="A45" s="1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5"/>
      <c r="FF45" s="305"/>
      <c r="FG45" s="305"/>
      <c r="FH45" s="305"/>
      <c r="FI45" s="305"/>
      <c r="FJ45" s="305"/>
      <c r="FK45" s="305"/>
      <c r="FL45" s="305"/>
      <c r="FM45" s="305"/>
      <c r="FN45" s="305"/>
      <c r="FO45" s="305"/>
      <c r="FP45" s="305"/>
      <c r="FQ45" s="305"/>
      <c r="FR45" s="305"/>
      <c r="FS45" s="305"/>
      <c r="FT45" s="305"/>
      <c r="FU45" s="305"/>
      <c r="FV45" s="305"/>
      <c r="FW45" s="305"/>
      <c r="FX45" s="305"/>
      <c r="FY45" s="305"/>
      <c r="FZ45" s="305"/>
      <c r="GA45" s="305"/>
      <c r="GB45" s="305"/>
      <c r="GC45" s="305"/>
      <c r="GD45" s="305"/>
      <c r="GE45" s="305"/>
      <c r="GF45" s="305"/>
      <c r="GG45" s="305"/>
      <c r="GH45" s="305"/>
      <c r="GI45" s="305"/>
      <c r="GJ45" s="305"/>
      <c r="GK45" s="305"/>
      <c r="GL45" s="305"/>
      <c r="GM45" s="305"/>
      <c r="GN45" s="305"/>
      <c r="GO45" s="305"/>
      <c r="GP45" s="305"/>
      <c r="GQ45" s="305"/>
      <c r="GR45" s="305"/>
      <c r="GS45" s="305"/>
      <c r="GT45" s="305"/>
      <c r="GU45" s="305"/>
      <c r="GV45" s="305"/>
      <c r="GW45" s="305"/>
      <c r="GX45" s="305"/>
      <c r="GY45" s="305"/>
      <c r="GZ45" s="305"/>
      <c r="HA45" s="305"/>
      <c r="HB45" s="305"/>
      <c r="HC45" s="305"/>
      <c r="HD45" s="305"/>
      <c r="HE45" s="305"/>
      <c r="HF45" s="305"/>
      <c r="HG45" s="305"/>
      <c r="HH45" s="305"/>
      <c r="HI45" s="305"/>
      <c r="HJ45" s="305"/>
      <c r="HK45" s="305"/>
      <c r="HL45" s="305"/>
      <c r="HM45" s="305"/>
      <c r="HN45" s="305"/>
      <c r="HO45" s="305"/>
      <c r="HP45" s="305"/>
      <c r="HQ45" s="305"/>
      <c r="HR45" s="305"/>
      <c r="HS45" s="305"/>
      <c r="HT45" s="305"/>
      <c r="HU45" s="305"/>
      <c r="HV45" s="305"/>
      <c r="HW45" s="305"/>
      <c r="HX45" s="305"/>
      <c r="HY45" s="305"/>
      <c r="HZ45" s="305"/>
      <c r="IA45" s="305"/>
      <c r="IB45" s="305"/>
      <c r="IC45" s="305"/>
      <c r="ID45" s="305"/>
      <c r="IE45" s="305"/>
      <c r="IF45" s="305"/>
      <c r="IG45" s="305"/>
      <c r="IH45" s="305"/>
      <c r="II45" s="305"/>
      <c r="IJ45" s="305"/>
      <c r="IK45" s="305"/>
      <c r="IL45" s="305"/>
      <c r="IM45" s="305"/>
      <c r="IN45" s="305"/>
      <c r="IO45" s="305"/>
      <c r="IP45" s="305"/>
      <c r="IQ45" s="305"/>
      <c r="IR45" s="305"/>
      <c r="IS45" s="305"/>
      <c r="IT45" s="305"/>
      <c r="IU45" s="305"/>
      <c r="IV45" s="305"/>
    </row>
    <row r="46" spans="1:256" s="290" customFormat="1" ht="18" hidden="1">
      <c r="A46" s="1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5"/>
      <c r="FF46" s="305"/>
      <c r="FG46" s="305"/>
      <c r="FH46" s="305"/>
      <c r="FI46" s="305"/>
      <c r="FJ46" s="305"/>
      <c r="FK46" s="305"/>
      <c r="FL46" s="305"/>
      <c r="FM46" s="305"/>
      <c r="FN46" s="305"/>
      <c r="FO46" s="305"/>
      <c r="FP46" s="305"/>
      <c r="FQ46" s="305"/>
      <c r="FR46" s="305"/>
      <c r="FS46" s="305"/>
      <c r="FT46" s="305"/>
      <c r="FU46" s="305"/>
      <c r="FV46" s="305"/>
      <c r="FW46" s="305"/>
      <c r="FX46" s="305"/>
      <c r="FY46" s="305"/>
      <c r="FZ46" s="305"/>
      <c r="GA46" s="305"/>
      <c r="GB46" s="305"/>
      <c r="GC46" s="305"/>
      <c r="GD46" s="305"/>
      <c r="GE46" s="305"/>
      <c r="GF46" s="305"/>
      <c r="GG46" s="305"/>
      <c r="GH46" s="305"/>
      <c r="GI46" s="305"/>
      <c r="GJ46" s="305"/>
      <c r="GK46" s="305"/>
      <c r="GL46" s="305"/>
      <c r="GM46" s="305"/>
      <c r="GN46" s="305"/>
      <c r="GO46" s="305"/>
      <c r="GP46" s="305"/>
      <c r="GQ46" s="305"/>
      <c r="GR46" s="305"/>
      <c r="GS46" s="305"/>
      <c r="GT46" s="305"/>
      <c r="GU46" s="305"/>
      <c r="GV46" s="305"/>
      <c r="GW46" s="305"/>
      <c r="GX46" s="305"/>
      <c r="GY46" s="305"/>
      <c r="GZ46" s="305"/>
      <c r="HA46" s="305"/>
      <c r="HB46" s="305"/>
      <c r="HC46" s="305"/>
      <c r="HD46" s="305"/>
      <c r="HE46" s="305"/>
      <c r="HF46" s="305"/>
      <c r="HG46" s="305"/>
      <c r="HH46" s="305"/>
      <c r="HI46" s="305"/>
      <c r="HJ46" s="305"/>
      <c r="HK46" s="305"/>
      <c r="HL46" s="305"/>
      <c r="HM46" s="305"/>
      <c r="HN46" s="305"/>
      <c r="HO46" s="305"/>
      <c r="HP46" s="305"/>
      <c r="HQ46" s="305"/>
      <c r="HR46" s="305"/>
      <c r="HS46" s="305"/>
      <c r="HT46" s="305"/>
      <c r="HU46" s="305"/>
      <c r="HV46" s="305"/>
      <c r="HW46" s="305"/>
      <c r="HX46" s="305"/>
      <c r="HY46" s="305"/>
      <c r="HZ46" s="305"/>
      <c r="IA46" s="305"/>
      <c r="IB46" s="305"/>
      <c r="IC46" s="305"/>
      <c r="ID46" s="305"/>
      <c r="IE46" s="305"/>
      <c r="IF46" s="305"/>
      <c r="IG46" s="305"/>
      <c r="IH46" s="305"/>
      <c r="II46" s="305"/>
      <c r="IJ46" s="305"/>
      <c r="IK46" s="305"/>
      <c r="IL46" s="305"/>
      <c r="IM46" s="305"/>
      <c r="IN46" s="305"/>
      <c r="IO46" s="305"/>
      <c r="IP46" s="305"/>
      <c r="IQ46" s="305"/>
      <c r="IR46" s="305"/>
      <c r="IS46" s="305"/>
      <c r="IT46" s="305"/>
      <c r="IU46" s="305"/>
      <c r="IV46" s="305"/>
    </row>
    <row r="47" spans="1:256" s="290" customFormat="1" ht="18" hidden="1">
      <c r="A47" s="15"/>
      <c r="B47" s="11"/>
      <c r="C47" s="11"/>
      <c r="D47" s="11"/>
      <c r="E47" s="11"/>
      <c r="F47" s="11"/>
      <c r="G47" s="11"/>
      <c r="H47" s="11"/>
      <c r="I47" s="20"/>
      <c r="J47" s="20"/>
      <c r="K47" s="20"/>
      <c r="L47" s="20"/>
      <c r="M47" s="1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5"/>
      <c r="DS47" s="305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5"/>
      <c r="EL47" s="305"/>
      <c r="EM47" s="305"/>
      <c r="EN47" s="305"/>
      <c r="EO47" s="305"/>
      <c r="EP47" s="305"/>
      <c r="EQ47" s="305"/>
      <c r="ER47" s="305"/>
      <c r="ES47" s="305"/>
      <c r="ET47" s="305"/>
      <c r="EU47" s="305"/>
      <c r="EV47" s="305"/>
      <c r="EW47" s="305"/>
      <c r="EX47" s="305"/>
      <c r="EY47" s="305"/>
      <c r="EZ47" s="305"/>
      <c r="FA47" s="305"/>
      <c r="FB47" s="305"/>
      <c r="FC47" s="305"/>
      <c r="FD47" s="305"/>
      <c r="FE47" s="305"/>
      <c r="FF47" s="305"/>
      <c r="FG47" s="305"/>
      <c r="FH47" s="305"/>
      <c r="FI47" s="305"/>
      <c r="FJ47" s="305"/>
      <c r="FK47" s="305"/>
      <c r="FL47" s="305"/>
      <c r="FM47" s="305"/>
      <c r="FN47" s="305"/>
      <c r="FO47" s="305"/>
      <c r="FP47" s="305"/>
      <c r="FQ47" s="305"/>
      <c r="FR47" s="305"/>
      <c r="FS47" s="305"/>
      <c r="FT47" s="305"/>
      <c r="FU47" s="305"/>
      <c r="FV47" s="305"/>
      <c r="FW47" s="305"/>
      <c r="FX47" s="305"/>
      <c r="FY47" s="305"/>
      <c r="FZ47" s="305"/>
      <c r="GA47" s="305"/>
      <c r="GB47" s="305"/>
      <c r="GC47" s="305"/>
      <c r="GD47" s="305"/>
      <c r="GE47" s="305"/>
      <c r="GF47" s="305"/>
      <c r="GG47" s="305"/>
      <c r="GH47" s="305"/>
      <c r="GI47" s="305"/>
      <c r="GJ47" s="305"/>
      <c r="GK47" s="305"/>
      <c r="GL47" s="305"/>
      <c r="GM47" s="305"/>
      <c r="GN47" s="305"/>
      <c r="GO47" s="305"/>
      <c r="GP47" s="305"/>
      <c r="GQ47" s="305"/>
      <c r="GR47" s="305"/>
      <c r="GS47" s="305"/>
      <c r="GT47" s="305"/>
      <c r="GU47" s="305"/>
      <c r="GV47" s="305"/>
      <c r="GW47" s="305"/>
      <c r="GX47" s="305"/>
      <c r="GY47" s="305"/>
      <c r="GZ47" s="305"/>
      <c r="HA47" s="305"/>
      <c r="HB47" s="305"/>
      <c r="HC47" s="305"/>
      <c r="HD47" s="305"/>
      <c r="HE47" s="305"/>
      <c r="HF47" s="305"/>
      <c r="HG47" s="305"/>
      <c r="HH47" s="305"/>
      <c r="HI47" s="305"/>
      <c r="HJ47" s="305"/>
      <c r="HK47" s="305"/>
      <c r="HL47" s="305"/>
      <c r="HM47" s="305"/>
      <c r="HN47" s="305"/>
      <c r="HO47" s="305"/>
      <c r="HP47" s="305"/>
      <c r="HQ47" s="305"/>
      <c r="HR47" s="305"/>
      <c r="HS47" s="305"/>
      <c r="HT47" s="305"/>
      <c r="HU47" s="305"/>
      <c r="HV47" s="305"/>
      <c r="HW47" s="305"/>
      <c r="HX47" s="305"/>
      <c r="HY47" s="305"/>
      <c r="HZ47" s="305"/>
      <c r="IA47" s="305"/>
      <c r="IB47" s="305"/>
      <c r="IC47" s="305"/>
      <c r="ID47" s="305"/>
      <c r="IE47" s="305"/>
      <c r="IF47" s="305"/>
      <c r="IG47" s="305"/>
      <c r="IH47" s="305"/>
      <c r="II47" s="305"/>
      <c r="IJ47" s="305"/>
      <c r="IK47" s="305"/>
      <c r="IL47" s="305"/>
      <c r="IM47" s="305"/>
      <c r="IN47" s="305"/>
      <c r="IO47" s="305"/>
      <c r="IP47" s="305"/>
      <c r="IQ47" s="305"/>
      <c r="IR47" s="305"/>
      <c r="IS47" s="305"/>
      <c r="IT47" s="305"/>
      <c r="IU47" s="305"/>
      <c r="IV47" s="305"/>
    </row>
    <row r="48" spans="1:256" s="290" customFormat="1" ht="18" hidden="1">
      <c r="A48" s="15"/>
      <c r="B48" s="11"/>
      <c r="C48" s="11"/>
      <c r="D48" s="11"/>
      <c r="E48" s="11"/>
      <c r="F48" s="11"/>
      <c r="G48" s="11"/>
      <c r="H48" s="11"/>
      <c r="I48" s="76"/>
      <c r="J48" s="161"/>
      <c r="K48" s="161"/>
      <c r="L48" s="161"/>
      <c r="M48" s="1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5"/>
      <c r="DF48" s="305"/>
      <c r="DG48" s="305"/>
      <c r="DH48" s="305"/>
      <c r="DI48" s="305"/>
      <c r="DJ48" s="305"/>
      <c r="DK48" s="305"/>
      <c r="DL48" s="305"/>
      <c r="DM48" s="305"/>
      <c r="DN48" s="305"/>
      <c r="DO48" s="305"/>
      <c r="DP48" s="305"/>
      <c r="DQ48" s="305"/>
      <c r="DR48" s="305"/>
      <c r="DS48" s="305"/>
      <c r="DT48" s="305"/>
      <c r="DU48" s="305"/>
      <c r="DV48" s="305"/>
      <c r="DW48" s="305"/>
      <c r="DX48" s="305"/>
      <c r="DY48" s="305"/>
      <c r="DZ48" s="305"/>
      <c r="EA48" s="305"/>
      <c r="EB48" s="305"/>
      <c r="EC48" s="305"/>
      <c r="ED48" s="305"/>
      <c r="EE48" s="305"/>
      <c r="EF48" s="305"/>
      <c r="EG48" s="305"/>
      <c r="EH48" s="305"/>
      <c r="EI48" s="305"/>
      <c r="EJ48" s="305"/>
      <c r="EK48" s="305"/>
      <c r="EL48" s="305"/>
      <c r="EM48" s="305"/>
      <c r="EN48" s="305"/>
      <c r="EO48" s="305"/>
      <c r="EP48" s="305"/>
      <c r="EQ48" s="305"/>
      <c r="ER48" s="305"/>
      <c r="ES48" s="305"/>
      <c r="ET48" s="305"/>
      <c r="EU48" s="305"/>
      <c r="EV48" s="305"/>
      <c r="EW48" s="305"/>
      <c r="EX48" s="305"/>
      <c r="EY48" s="305"/>
      <c r="EZ48" s="305"/>
      <c r="FA48" s="305"/>
      <c r="FB48" s="305"/>
      <c r="FC48" s="305"/>
      <c r="FD48" s="305"/>
      <c r="FE48" s="305"/>
      <c r="FF48" s="305"/>
      <c r="FG48" s="305"/>
      <c r="FH48" s="305"/>
      <c r="FI48" s="305"/>
      <c r="FJ48" s="305"/>
      <c r="FK48" s="305"/>
      <c r="FL48" s="305"/>
      <c r="FM48" s="305"/>
      <c r="FN48" s="305"/>
      <c r="FO48" s="305"/>
      <c r="FP48" s="305"/>
      <c r="FQ48" s="305"/>
      <c r="FR48" s="305"/>
      <c r="FS48" s="305"/>
      <c r="FT48" s="305"/>
      <c r="FU48" s="305"/>
      <c r="FV48" s="305"/>
      <c r="FW48" s="305"/>
      <c r="FX48" s="305"/>
      <c r="FY48" s="305"/>
      <c r="FZ48" s="305"/>
      <c r="GA48" s="305"/>
      <c r="GB48" s="305"/>
      <c r="GC48" s="305"/>
      <c r="GD48" s="305"/>
      <c r="GE48" s="305"/>
      <c r="GF48" s="305"/>
      <c r="GG48" s="305"/>
      <c r="GH48" s="305"/>
      <c r="GI48" s="305"/>
      <c r="GJ48" s="305"/>
      <c r="GK48" s="305"/>
      <c r="GL48" s="305"/>
      <c r="GM48" s="305"/>
      <c r="GN48" s="305"/>
      <c r="GO48" s="305"/>
      <c r="GP48" s="305"/>
      <c r="GQ48" s="305"/>
      <c r="GR48" s="305"/>
      <c r="GS48" s="305"/>
      <c r="GT48" s="305"/>
      <c r="GU48" s="305"/>
      <c r="GV48" s="305"/>
      <c r="GW48" s="305"/>
      <c r="GX48" s="305"/>
      <c r="GY48" s="305"/>
      <c r="GZ48" s="305"/>
      <c r="HA48" s="305"/>
      <c r="HB48" s="305"/>
      <c r="HC48" s="305"/>
      <c r="HD48" s="305"/>
      <c r="HE48" s="305"/>
      <c r="HF48" s="305"/>
      <c r="HG48" s="305"/>
      <c r="HH48" s="305"/>
      <c r="HI48" s="305"/>
      <c r="HJ48" s="305"/>
      <c r="HK48" s="305"/>
      <c r="HL48" s="305"/>
      <c r="HM48" s="305"/>
      <c r="HN48" s="305"/>
      <c r="HO48" s="305"/>
      <c r="HP48" s="305"/>
      <c r="HQ48" s="305"/>
      <c r="HR48" s="305"/>
      <c r="HS48" s="305"/>
      <c r="HT48" s="305"/>
      <c r="HU48" s="305"/>
      <c r="HV48" s="305"/>
      <c r="HW48" s="305"/>
      <c r="HX48" s="305"/>
      <c r="HY48" s="305"/>
      <c r="HZ48" s="305"/>
      <c r="IA48" s="305"/>
      <c r="IB48" s="305"/>
      <c r="IC48" s="305"/>
      <c r="ID48" s="305"/>
      <c r="IE48" s="305"/>
      <c r="IF48" s="305"/>
      <c r="IG48" s="305"/>
      <c r="IH48" s="305"/>
      <c r="II48" s="305"/>
      <c r="IJ48" s="305"/>
      <c r="IK48" s="305"/>
      <c r="IL48" s="305"/>
      <c r="IM48" s="305"/>
      <c r="IN48" s="305"/>
      <c r="IO48" s="305"/>
      <c r="IP48" s="305"/>
      <c r="IQ48" s="305"/>
      <c r="IR48" s="305"/>
      <c r="IS48" s="305"/>
      <c r="IT48" s="305"/>
      <c r="IU48" s="305"/>
      <c r="IV48" s="305"/>
    </row>
    <row r="49" spans="1:256" s="290" customFormat="1" ht="18" hidden="1">
      <c r="A49" s="15"/>
      <c r="B49" s="11"/>
      <c r="C49" s="11"/>
      <c r="D49" s="11"/>
      <c r="E49" s="11"/>
      <c r="F49" s="11"/>
      <c r="G49" s="11"/>
      <c r="H49" s="11"/>
      <c r="I49" s="20" t="s">
        <v>7</v>
      </c>
      <c r="J49" s="20"/>
      <c r="K49" s="20"/>
      <c r="L49" s="20"/>
      <c r="M49" s="1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5"/>
      <c r="DS49" s="305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5"/>
      <c r="EL49" s="305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5"/>
      <c r="FL49" s="305"/>
      <c r="FM49" s="305"/>
      <c r="FN49" s="305"/>
      <c r="FO49" s="305"/>
      <c r="FP49" s="305"/>
      <c r="FQ49" s="305"/>
      <c r="FR49" s="305"/>
      <c r="FS49" s="305"/>
      <c r="FT49" s="305"/>
      <c r="FU49" s="305"/>
      <c r="FV49" s="305"/>
      <c r="FW49" s="305"/>
      <c r="FX49" s="305"/>
      <c r="FY49" s="305"/>
      <c r="FZ49" s="305"/>
      <c r="GA49" s="305"/>
      <c r="GB49" s="305"/>
      <c r="GC49" s="305"/>
      <c r="GD49" s="305"/>
      <c r="GE49" s="305"/>
      <c r="GF49" s="305"/>
      <c r="GG49" s="305"/>
      <c r="GH49" s="305"/>
      <c r="GI49" s="305"/>
      <c r="GJ49" s="305"/>
      <c r="GK49" s="305"/>
      <c r="GL49" s="305"/>
      <c r="GM49" s="305"/>
      <c r="GN49" s="305"/>
      <c r="GO49" s="305"/>
      <c r="GP49" s="305"/>
      <c r="GQ49" s="305"/>
      <c r="GR49" s="305"/>
      <c r="GS49" s="305"/>
      <c r="GT49" s="305"/>
      <c r="GU49" s="305"/>
      <c r="GV49" s="305"/>
      <c r="GW49" s="305"/>
      <c r="GX49" s="305"/>
      <c r="GY49" s="305"/>
      <c r="GZ49" s="305"/>
      <c r="HA49" s="305"/>
      <c r="HB49" s="305"/>
      <c r="HC49" s="305"/>
      <c r="HD49" s="305"/>
      <c r="HE49" s="305"/>
      <c r="HF49" s="305"/>
      <c r="HG49" s="305"/>
      <c r="HH49" s="305"/>
      <c r="HI49" s="305"/>
      <c r="HJ49" s="305"/>
      <c r="HK49" s="305"/>
      <c r="HL49" s="305"/>
      <c r="HM49" s="305"/>
      <c r="HN49" s="305"/>
      <c r="HO49" s="305"/>
      <c r="HP49" s="305"/>
      <c r="HQ49" s="305"/>
      <c r="HR49" s="305"/>
      <c r="HS49" s="305"/>
      <c r="HT49" s="305"/>
      <c r="HU49" s="305"/>
      <c r="HV49" s="305"/>
      <c r="HW49" s="305"/>
      <c r="HX49" s="305"/>
      <c r="HY49" s="305"/>
      <c r="HZ49" s="305"/>
      <c r="IA49" s="305"/>
      <c r="IB49" s="305"/>
      <c r="IC49" s="305"/>
      <c r="ID49" s="305"/>
      <c r="IE49" s="305"/>
      <c r="IF49" s="305"/>
      <c r="IG49" s="305"/>
      <c r="IH49" s="305"/>
      <c r="II49" s="305"/>
      <c r="IJ49" s="305"/>
      <c r="IK49" s="305"/>
      <c r="IL49" s="305"/>
      <c r="IM49" s="305"/>
      <c r="IN49" s="305"/>
      <c r="IO49" s="305"/>
      <c r="IP49" s="305"/>
      <c r="IQ49" s="305"/>
      <c r="IR49" s="305"/>
      <c r="IS49" s="305"/>
      <c r="IT49" s="305"/>
      <c r="IU49" s="305"/>
      <c r="IV49" s="305"/>
    </row>
    <row r="50" spans="1:256" s="290" customFormat="1" ht="12" customHeight="1" hidden="1">
      <c r="A50" s="1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5"/>
      <c r="DI50" s="305"/>
      <c r="DJ50" s="305"/>
      <c r="DK50" s="305"/>
      <c r="DL50" s="305"/>
      <c r="DM50" s="305"/>
      <c r="DN50" s="305"/>
      <c r="DO50" s="305"/>
      <c r="DP50" s="305"/>
      <c r="DQ50" s="305"/>
      <c r="DR50" s="305"/>
      <c r="DS50" s="305"/>
      <c r="DT50" s="305"/>
      <c r="DU50" s="305"/>
      <c r="DV50" s="305"/>
      <c r="DW50" s="305"/>
      <c r="DX50" s="305"/>
      <c r="DY50" s="305"/>
      <c r="DZ50" s="305"/>
      <c r="EA50" s="305"/>
      <c r="EB50" s="305"/>
      <c r="EC50" s="305"/>
      <c r="ED50" s="305"/>
      <c r="EE50" s="305"/>
      <c r="EF50" s="305"/>
      <c r="EG50" s="305"/>
      <c r="EH50" s="305"/>
      <c r="EI50" s="305"/>
      <c r="EJ50" s="305"/>
      <c r="EK50" s="305"/>
      <c r="EL50" s="305"/>
      <c r="EM50" s="305"/>
      <c r="EN50" s="305"/>
      <c r="EO50" s="305"/>
      <c r="EP50" s="305"/>
      <c r="EQ50" s="305"/>
      <c r="ER50" s="305"/>
      <c r="ES50" s="305"/>
      <c r="ET50" s="305"/>
      <c r="EU50" s="305"/>
      <c r="EV50" s="305"/>
      <c r="EW50" s="305"/>
      <c r="EX50" s="305"/>
      <c r="EY50" s="305"/>
      <c r="EZ50" s="305"/>
      <c r="FA50" s="305"/>
      <c r="FB50" s="305"/>
      <c r="FC50" s="305"/>
      <c r="FD50" s="305"/>
      <c r="FE50" s="305"/>
      <c r="FF50" s="305"/>
      <c r="FG50" s="305"/>
      <c r="FH50" s="305"/>
      <c r="FI50" s="305"/>
      <c r="FJ50" s="305"/>
      <c r="FK50" s="305"/>
      <c r="FL50" s="305"/>
      <c r="FM50" s="305"/>
      <c r="FN50" s="305"/>
      <c r="FO50" s="305"/>
      <c r="FP50" s="305"/>
      <c r="FQ50" s="305"/>
      <c r="FR50" s="305"/>
      <c r="FS50" s="305"/>
      <c r="FT50" s="305"/>
      <c r="FU50" s="305"/>
      <c r="FV50" s="305"/>
      <c r="FW50" s="305"/>
      <c r="FX50" s="305"/>
      <c r="FY50" s="305"/>
      <c r="FZ50" s="305"/>
      <c r="GA50" s="305"/>
      <c r="GB50" s="305"/>
      <c r="GC50" s="305"/>
      <c r="GD50" s="305"/>
      <c r="GE50" s="305"/>
      <c r="GF50" s="305"/>
      <c r="GG50" s="305"/>
      <c r="GH50" s="305"/>
      <c r="GI50" s="305"/>
      <c r="GJ50" s="305"/>
      <c r="GK50" s="305"/>
      <c r="GL50" s="305"/>
      <c r="GM50" s="305"/>
      <c r="GN50" s="305"/>
      <c r="GO50" s="305"/>
      <c r="GP50" s="305"/>
      <c r="GQ50" s="305"/>
      <c r="GR50" s="305"/>
      <c r="GS50" s="305"/>
      <c r="GT50" s="305"/>
      <c r="GU50" s="305"/>
      <c r="GV50" s="305"/>
      <c r="GW50" s="305"/>
      <c r="GX50" s="305"/>
      <c r="GY50" s="305"/>
      <c r="GZ50" s="305"/>
      <c r="HA50" s="305"/>
      <c r="HB50" s="305"/>
      <c r="HC50" s="305"/>
      <c r="HD50" s="305"/>
      <c r="HE50" s="305"/>
      <c r="HF50" s="305"/>
      <c r="HG50" s="305"/>
      <c r="HH50" s="305"/>
      <c r="HI50" s="305"/>
      <c r="HJ50" s="305"/>
      <c r="HK50" s="305"/>
      <c r="HL50" s="305"/>
      <c r="HM50" s="305"/>
      <c r="HN50" s="305"/>
      <c r="HO50" s="305"/>
      <c r="HP50" s="305"/>
      <c r="HQ50" s="305"/>
      <c r="HR50" s="305"/>
      <c r="HS50" s="305"/>
      <c r="HT50" s="305"/>
      <c r="HU50" s="305"/>
      <c r="HV50" s="305"/>
      <c r="HW50" s="305"/>
      <c r="HX50" s="305"/>
      <c r="HY50" s="305"/>
      <c r="HZ50" s="305"/>
      <c r="IA50" s="305"/>
      <c r="IB50" s="305"/>
      <c r="IC50" s="305"/>
      <c r="ID50" s="305"/>
      <c r="IE50" s="305"/>
      <c r="IF50" s="305"/>
      <c r="IG50" s="305"/>
      <c r="IH50" s="305"/>
      <c r="II50" s="305"/>
      <c r="IJ50" s="305"/>
      <c r="IK50" s="305"/>
      <c r="IL50" s="305"/>
      <c r="IM50" s="305"/>
      <c r="IN50" s="305"/>
      <c r="IO50" s="305"/>
      <c r="IP50" s="305"/>
      <c r="IQ50" s="305"/>
      <c r="IR50" s="305"/>
      <c r="IS50" s="305"/>
      <c r="IT50" s="305"/>
      <c r="IU50" s="305"/>
      <c r="IV50" s="305"/>
    </row>
    <row r="51" spans="1:256" s="290" customFormat="1" ht="12" customHeight="1" hidden="1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5"/>
      <c r="DS51" s="305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5"/>
      <c r="EL51" s="305"/>
      <c r="EM51" s="305"/>
      <c r="EN51" s="305"/>
      <c r="EO51" s="305"/>
      <c r="EP51" s="305"/>
      <c r="EQ51" s="305"/>
      <c r="ER51" s="305"/>
      <c r="ES51" s="305"/>
      <c r="ET51" s="305"/>
      <c r="EU51" s="305"/>
      <c r="EV51" s="305"/>
      <c r="EW51" s="305"/>
      <c r="EX51" s="305"/>
      <c r="EY51" s="305"/>
      <c r="EZ51" s="305"/>
      <c r="FA51" s="305"/>
      <c r="FB51" s="305"/>
      <c r="FC51" s="305"/>
      <c r="FD51" s="305"/>
      <c r="FE51" s="305"/>
      <c r="FF51" s="305"/>
      <c r="FG51" s="305"/>
      <c r="FH51" s="305"/>
      <c r="FI51" s="305"/>
      <c r="FJ51" s="305"/>
      <c r="FK51" s="305"/>
      <c r="FL51" s="305"/>
      <c r="FM51" s="305"/>
      <c r="FN51" s="305"/>
      <c r="FO51" s="305"/>
      <c r="FP51" s="305"/>
      <c r="FQ51" s="305"/>
      <c r="FR51" s="305"/>
      <c r="FS51" s="305"/>
      <c r="FT51" s="305"/>
      <c r="FU51" s="305"/>
      <c r="FV51" s="305"/>
      <c r="FW51" s="305"/>
      <c r="FX51" s="305"/>
      <c r="FY51" s="305"/>
      <c r="FZ51" s="305"/>
      <c r="GA51" s="305"/>
      <c r="GB51" s="305"/>
      <c r="GC51" s="305"/>
      <c r="GD51" s="305"/>
      <c r="GE51" s="305"/>
      <c r="GF51" s="305"/>
      <c r="GG51" s="305"/>
      <c r="GH51" s="305"/>
      <c r="GI51" s="305"/>
      <c r="GJ51" s="305"/>
      <c r="GK51" s="305"/>
      <c r="GL51" s="305"/>
      <c r="GM51" s="305"/>
      <c r="GN51" s="305"/>
      <c r="GO51" s="305"/>
      <c r="GP51" s="305"/>
      <c r="GQ51" s="305"/>
      <c r="GR51" s="305"/>
      <c r="GS51" s="305"/>
      <c r="GT51" s="305"/>
      <c r="GU51" s="305"/>
      <c r="GV51" s="305"/>
      <c r="GW51" s="305"/>
      <c r="GX51" s="305"/>
      <c r="GY51" s="305"/>
      <c r="GZ51" s="305"/>
      <c r="HA51" s="305"/>
      <c r="HB51" s="305"/>
      <c r="HC51" s="305"/>
      <c r="HD51" s="305"/>
      <c r="HE51" s="305"/>
      <c r="HF51" s="305"/>
      <c r="HG51" s="305"/>
      <c r="HH51" s="305"/>
      <c r="HI51" s="305"/>
      <c r="HJ51" s="305"/>
      <c r="HK51" s="305"/>
      <c r="HL51" s="305"/>
      <c r="HM51" s="305"/>
      <c r="HN51" s="305"/>
      <c r="HO51" s="305"/>
      <c r="HP51" s="305"/>
      <c r="HQ51" s="305"/>
      <c r="HR51" s="305"/>
      <c r="HS51" s="305"/>
      <c r="HT51" s="305"/>
      <c r="HU51" s="305"/>
      <c r="HV51" s="305"/>
      <c r="HW51" s="305"/>
      <c r="HX51" s="305"/>
      <c r="HY51" s="305"/>
      <c r="HZ51" s="305"/>
      <c r="IA51" s="305"/>
      <c r="IB51" s="305"/>
      <c r="IC51" s="305"/>
      <c r="ID51" s="305"/>
      <c r="IE51" s="305"/>
      <c r="IF51" s="305"/>
      <c r="IG51" s="305"/>
      <c r="IH51" s="305"/>
      <c r="II51" s="305"/>
      <c r="IJ51" s="305"/>
      <c r="IK51" s="305"/>
      <c r="IL51" s="305"/>
      <c r="IM51" s="305"/>
      <c r="IN51" s="305"/>
      <c r="IO51" s="305"/>
      <c r="IP51" s="305"/>
      <c r="IQ51" s="305"/>
      <c r="IR51" s="305"/>
      <c r="IS51" s="305"/>
      <c r="IT51" s="305"/>
      <c r="IU51" s="305"/>
      <c r="IV51" s="305"/>
    </row>
    <row r="52" spans="1:256" s="290" customFormat="1" ht="12" customHeight="1" hidden="1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5"/>
      <c r="DF52" s="305"/>
      <c r="DG52" s="305"/>
      <c r="DH52" s="305"/>
      <c r="DI52" s="305"/>
      <c r="DJ52" s="305"/>
      <c r="DK52" s="305"/>
      <c r="DL52" s="305"/>
      <c r="DM52" s="305"/>
      <c r="DN52" s="305"/>
      <c r="DO52" s="305"/>
      <c r="DP52" s="305"/>
      <c r="DQ52" s="305"/>
      <c r="DR52" s="305"/>
      <c r="DS52" s="305"/>
      <c r="DT52" s="305"/>
      <c r="DU52" s="305"/>
      <c r="DV52" s="305"/>
      <c r="DW52" s="305"/>
      <c r="DX52" s="305"/>
      <c r="DY52" s="305"/>
      <c r="DZ52" s="305"/>
      <c r="EA52" s="305"/>
      <c r="EB52" s="305"/>
      <c r="EC52" s="305"/>
      <c r="ED52" s="305"/>
      <c r="EE52" s="305"/>
      <c r="EF52" s="305"/>
      <c r="EG52" s="305"/>
      <c r="EH52" s="305"/>
      <c r="EI52" s="305"/>
      <c r="EJ52" s="305"/>
      <c r="EK52" s="305"/>
      <c r="EL52" s="305"/>
      <c r="EM52" s="305"/>
      <c r="EN52" s="305"/>
      <c r="EO52" s="305"/>
      <c r="EP52" s="305"/>
      <c r="EQ52" s="305"/>
      <c r="ER52" s="305"/>
      <c r="ES52" s="305"/>
      <c r="ET52" s="305"/>
      <c r="EU52" s="305"/>
      <c r="EV52" s="305"/>
      <c r="EW52" s="305"/>
      <c r="EX52" s="305"/>
      <c r="EY52" s="305"/>
      <c r="EZ52" s="305"/>
      <c r="FA52" s="305"/>
      <c r="FB52" s="305"/>
      <c r="FC52" s="305"/>
      <c r="FD52" s="305"/>
      <c r="FE52" s="305"/>
      <c r="FF52" s="305"/>
      <c r="FG52" s="305"/>
      <c r="FH52" s="305"/>
      <c r="FI52" s="305"/>
      <c r="FJ52" s="305"/>
      <c r="FK52" s="305"/>
      <c r="FL52" s="305"/>
      <c r="FM52" s="305"/>
      <c r="FN52" s="305"/>
      <c r="FO52" s="305"/>
      <c r="FP52" s="305"/>
      <c r="FQ52" s="305"/>
      <c r="FR52" s="305"/>
      <c r="FS52" s="305"/>
      <c r="FT52" s="305"/>
      <c r="FU52" s="305"/>
      <c r="FV52" s="305"/>
      <c r="FW52" s="305"/>
      <c r="FX52" s="305"/>
      <c r="FY52" s="305"/>
      <c r="FZ52" s="305"/>
      <c r="GA52" s="305"/>
      <c r="GB52" s="305"/>
      <c r="GC52" s="305"/>
      <c r="GD52" s="305"/>
      <c r="GE52" s="305"/>
      <c r="GF52" s="305"/>
      <c r="GG52" s="305"/>
      <c r="GH52" s="305"/>
      <c r="GI52" s="305"/>
      <c r="GJ52" s="305"/>
      <c r="GK52" s="305"/>
      <c r="GL52" s="305"/>
      <c r="GM52" s="305"/>
      <c r="GN52" s="305"/>
      <c r="GO52" s="305"/>
      <c r="GP52" s="305"/>
      <c r="GQ52" s="305"/>
      <c r="GR52" s="305"/>
      <c r="GS52" s="305"/>
      <c r="GT52" s="305"/>
      <c r="GU52" s="305"/>
      <c r="GV52" s="305"/>
      <c r="GW52" s="305"/>
      <c r="GX52" s="305"/>
      <c r="GY52" s="305"/>
      <c r="GZ52" s="305"/>
      <c r="HA52" s="305"/>
      <c r="HB52" s="305"/>
      <c r="HC52" s="305"/>
      <c r="HD52" s="305"/>
      <c r="HE52" s="305"/>
      <c r="HF52" s="305"/>
      <c r="HG52" s="305"/>
      <c r="HH52" s="305"/>
      <c r="HI52" s="305"/>
      <c r="HJ52" s="305"/>
      <c r="HK52" s="305"/>
      <c r="HL52" s="305"/>
      <c r="HM52" s="305"/>
      <c r="HN52" s="305"/>
      <c r="HO52" s="305"/>
      <c r="HP52" s="305"/>
      <c r="HQ52" s="305"/>
      <c r="HR52" s="305"/>
      <c r="HS52" s="305"/>
      <c r="HT52" s="305"/>
      <c r="HU52" s="305"/>
      <c r="HV52" s="305"/>
      <c r="HW52" s="305"/>
      <c r="HX52" s="305"/>
      <c r="HY52" s="305"/>
      <c r="HZ52" s="305"/>
      <c r="IA52" s="305"/>
      <c r="IB52" s="305"/>
      <c r="IC52" s="305"/>
      <c r="ID52" s="305"/>
      <c r="IE52" s="305"/>
      <c r="IF52" s="305"/>
      <c r="IG52" s="305"/>
      <c r="IH52" s="305"/>
      <c r="II52" s="305"/>
      <c r="IJ52" s="305"/>
      <c r="IK52" s="305"/>
      <c r="IL52" s="305"/>
      <c r="IM52" s="305"/>
      <c r="IN52" s="305"/>
      <c r="IO52" s="305"/>
      <c r="IP52" s="305"/>
      <c r="IQ52" s="305"/>
      <c r="IR52" s="305"/>
      <c r="IS52" s="305"/>
      <c r="IT52" s="305"/>
      <c r="IU52" s="305"/>
      <c r="IV52" s="305"/>
    </row>
    <row r="53" spans="1:256" s="290" customFormat="1" ht="12" customHeight="1" hidden="1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  <c r="DB53" s="305"/>
      <c r="DC53" s="305"/>
      <c r="DD53" s="305"/>
      <c r="DE53" s="305"/>
      <c r="DF53" s="305"/>
      <c r="DG53" s="305"/>
      <c r="DH53" s="305"/>
      <c r="DI53" s="305"/>
      <c r="DJ53" s="305"/>
      <c r="DK53" s="305"/>
      <c r="DL53" s="305"/>
      <c r="DM53" s="305"/>
      <c r="DN53" s="305"/>
      <c r="DO53" s="305"/>
      <c r="DP53" s="305"/>
      <c r="DQ53" s="305"/>
      <c r="DR53" s="305"/>
      <c r="DS53" s="305"/>
      <c r="DT53" s="305"/>
      <c r="DU53" s="305"/>
      <c r="DV53" s="305"/>
      <c r="DW53" s="305"/>
      <c r="DX53" s="305"/>
      <c r="DY53" s="305"/>
      <c r="DZ53" s="305"/>
      <c r="EA53" s="305"/>
      <c r="EB53" s="305"/>
      <c r="EC53" s="305"/>
      <c r="ED53" s="305"/>
      <c r="EE53" s="305"/>
      <c r="EF53" s="305"/>
      <c r="EG53" s="305"/>
      <c r="EH53" s="305"/>
      <c r="EI53" s="305"/>
      <c r="EJ53" s="305"/>
      <c r="EK53" s="305"/>
      <c r="EL53" s="305"/>
      <c r="EM53" s="305"/>
      <c r="EN53" s="305"/>
      <c r="EO53" s="305"/>
      <c r="EP53" s="305"/>
      <c r="EQ53" s="305"/>
      <c r="ER53" s="305"/>
      <c r="ES53" s="305"/>
      <c r="ET53" s="305"/>
      <c r="EU53" s="305"/>
      <c r="EV53" s="305"/>
      <c r="EW53" s="305"/>
      <c r="EX53" s="305"/>
      <c r="EY53" s="305"/>
      <c r="EZ53" s="305"/>
      <c r="FA53" s="305"/>
      <c r="FB53" s="305"/>
      <c r="FC53" s="305"/>
      <c r="FD53" s="305"/>
      <c r="FE53" s="305"/>
      <c r="FF53" s="305"/>
      <c r="FG53" s="305"/>
      <c r="FH53" s="305"/>
      <c r="FI53" s="305"/>
      <c r="FJ53" s="305"/>
      <c r="FK53" s="305"/>
      <c r="FL53" s="305"/>
      <c r="FM53" s="305"/>
      <c r="FN53" s="305"/>
      <c r="FO53" s="305"/>
      <c r="FP53" s="305"/>
      <c r="FQ53" s="305"/>
      <c r="FR53" s="305"/>
      <c r="FS53" s="305"/>
      <c r="FT53" s="305"/>
      <c r="FU53" s="305"/>
      <c r="FV53" s="305"/>
      <c r="FW53" s="305"/>
      <c r="FX53" s="305"/>
      <c r="FY53" s="305"/>
      <c r="FZ53" s="305"/>
      <c r="GA53" s="305"/>
      <c r="GB53" s="305"/>
      <c r="GC53" s="305"/>
      <c r="GD53" s="305"/>
      <c r="GE53" s="305"/>
      <c r="GF53" s="305"/>
      <c r="GG53" s="305"/>
      <c r="GH53" s="305"/>
      <c r="GI53" s="305"/>
      <c r="GJ53" s="305"/>
      <c r="GK53" s="305"/>
      <c r="GL53" s="305"/>
      <c r="GM53" s="305"/>
      <c r="GN53" s="305"/>
      <c r="GO53" s="305"/>
      <c r="GP53" s="305"/>
      <c r="GQ53" s="305"/>
      <c r="GR53" s="305"/>
      <c r="GS53" s="305"/>
      <c r="GT53" s="305"/>
      <c r="GU53" s="305"/>
      <c r="GV53" s="305"/>
      <c r="GW53" s="305"/>
      <c r="GX53" s="305"/>
      <c r="GY53" s="305"/>
      <c r="GZ53" s="305"/>
      <c r="HA53" s="305"/>
      <c r="HB53" s="305"/>
      <c r="HC53" s="305"/>
      <c r="HD53" s="305"/>
      <c r="HE53" s="305"/>
      <c r="HF53" s="305"/>
      <c r="HG53" s="305"/>
      <c r="HH53" s="305"/>
      <c r="HI53" s="305"/>
      <c r="HJ53" s="305"/>
      <c r="HK53" s="305"/>
      <c r="HL53" s="305"/>
      <c r="HM53" s="305"/>
      <c r="HN53" s="305"/>
      <c r="HO53" s="305"/>
      <c r="HP53" s="305"/>
      <c r="HQ53" s="305"/>
      <c r="HR53" s="305"/>
      <c r="HS53" s="305"/>
      <c r="HT53" s="305"/>
      <c r="HU53" s="305"/>
      <c r="HV53" s="305"/>
      <c r="HW53" s="305"/>
      <c r="HX53" s="305"/>
      <c r="HY53" s="305"/>
      <c r="HZ53" s="305"/>
      <c r="IA53" s="305"/>
      <c r="IB53" s="305"/>
      <c r="IC53" s="305"/>
      <c r="ID53" s="305"/>
      <c r="IE53" s="305"/>
      <c r="IF53" s="305"/>
      <c r="IG53" s="305"/>
      <c r="IH53" s="305"/>
      <c r="II53" s="305"/>
      <c r="IJ53" s="305"/>
      <c r="IK53" s="305"/>
      <c r="IL53" s="305"/>
      <c r="IM53" s="305"/>
      <c r="IN53" s="305"/>
      <c r="IO53" s="305"/>
      <c r="IP53" s="305"/>
      <c r="IQ53" s="305"/>
      <c r="IR53" s="305"/>
      <c r="IS53" s="305"/>
      <c r="IT53" s="305"/>
      <c r="IU53" s="305"/>
      <c r="IV53" s="305"/>
    </row>
    <row r="54" spans="1:256" s="290" customFormat="1" ht="18.75" hidden="1">
      <c r="A54" s="15"/>
      <c r="B54" s="382" t="s">
        <v>8</v>
      </c>
      <c r="C54" s="382"/>
      <c r="D54" s="11"/>
      <c r="E54" s="408"/>
      <c r="F54" s="408"/>
      <c r="G54" s="160"/>
      <c r="H54" s="11"/>
      <c r="I54" s="11"/>
      <c r="J54" s="11"/>
      <c r="K54" s="11"/>
      <c r="L54" s="11"/>
      <c r="M54" s="1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  <c r="DB54" s="305"/>
      <c r="DC54" s="305"/>
      <c r="DD54" s="305"/>
      <c r="DE54" s="305"/>
      <c r="DF54" s="305"/>
      <c r="DG54" s="305"/>
      <c r="DH54" s="305"/>
      <c r="DI54" s="305"/>
      <c r="DJ54" s="305"/>
      <c r="DK54" s="305"/>
      <c r="DL54" s="305"/>
      <c r="DM54" s="305"/>
      <c r="DN54" s="305"/>
      <c r="DO54" s="305"/>
      <c r="DP54" s="305"/>
      <c r="DQ54" s="305"/>
      <c r="DR54" s="305"/>
      <c r="DS54" s="305"/>
      <c r="DT54" s="305"/>
      <c r="DU54" s="305"/>
      <c r="DV54" s="305"/>
      <c r="DW54" s="305"/>
      <c r="DX54" s="305"/>
      <c r="DY54" s="305"/>
      <c r="DZ54" s="305"/>
      <c r="EA54" s="305"/>
      <c r="EB54" s="305"/>
      <c r="EC54" s="305"/>
      <c r="ED54" s="305"/>
      <c r="EE54" s="305"/>
      <c r="EF54" s="305"/>
      <c r="EG54" s="305"/>
      <c r="EH54" s="305"/>
      <c r="EI54" s="305"/>
      <c r="EJ54" s="305"/>
      <c r="EK54" s="305"/>
      <c r="EL54" s="305"/>
      <c r="EM54" s="305"/>
      <c r="EN54" s="305"/>
      <c r="EO54" s="305"/>
      <c r="EP54" s="305"/>
      <c r="EQ54" s="305"/>
      <c r="ER54" s="305"/>
      <c r="ES54" s="305"/>
      <c r="ET54" s="305"/>
      <c r="EU54" s="305"/>
      <c r="EV54" s="305"/>
      <c r="EW54" s="305"/>
      <c r="EX54" s="305"/>
      <c r="EY54" s="305"/>
      <c r="EZ54" s="305"/>
      <c r="FA54" s="305"/>
      <c r="FB54" s="305"/>
      <c r="FC54" s="305"/>
      <c r="FD54" s="305"/>
      <c r="FE54" s="305"/>
      <c r="FF54" s="305"/>
      <c r="FG54" s="305"/>
      <c r="FH54" s="305"/>
      <c r="FI54" s="305"/>
      <c r="FJ54" s="305"/>
      <c r="FK54" s="305"/>
      <c r="FL54" s="305"/>
      <c r="FM54" s="305"/>
      <c r="FN54" s="305"/>
      <c r="FO54" s="305"/>
      <c r="FP54" s="305"/>
      <c r="FQ54" s="305"/>
      <c r="FR54" s="305"/>
      <c r="FS54" s="305"/>
      <c r="FT54" s="305"/>
      <c r="FU54" s="305"/>
      <c r="FV54" s="305"/>
      <c r="FW54" s="305"/>
      <c r="FX54" s="305"/>
      <c r="FY54" s="305"/>
      <c r="FZ54" s="305"/>
      <c r="GA54" s="305"/>
      <c r="GB54" s="305"/>
      <c r="GC54" s="305"/>
      <c r="GD54" s="305"/>
      <c r="GE54" s="305"/>
      <c r="GF54" s="305"/>
      <c r="GG54" s="305"/>
      <c r="GH54" s="305"/>
      <c r="GI54" s="305"/>
      <c r="GJ54" s="305"/>
      <c r="GK54" s="305"/>
      <c r="GL54" s="305"/>
      <c r="GM54" s="305"/>
      <c r="GN54" s="305"/>
      <c r="GO54" s="305"/>
      <c r="GP54" s="305"/>
      <c r="GQ54" s="305"/>
      <c r="GR54" s="305"/>
      <c r="GS54" s="305"/>
      <c r="GT54" s="305"/>
      <c r="GU54" s="305"/>
      <c r="GV54" s="305"/>
      <c r="GW54" s="305"/>
      <c r="GX54" s="305"/>
      <c r="GY54" s="305"/>
      <c r="GZ54" s="305"/>
      <c r="HA54" s="305"/>
      <c r="HB54" s="305"/>
      <c r="HC54" s="305"/>
      <c r="HD54" s="305"/>
      <c r="HE54" s="305"/>
      <c r="HF54" s="305"/>
      <c r="HG54" s="305"/>
      <c r="HH54" s="305"/>
      <c r="HI54" s="305"/>
      <c r="HJ54" s="305"/>
      <c r="HK54" s="305"/>
      <c r="HL54" s="305"/>
      <c r="HM54" s="305"/>
      <c r="HN54" s="305"/>
      <c r="HO54" s="305"/>
      <c r="HP54" s="305"/>
      <c r="HQ54" s="305"/>
      <c r="HR54" s="305"/>
      <c r="HS54" s="305"/>
      <c r="HT54" s="305"/>
      <c r="HU54" s="305"/>
      <c r="HV54" s="305"/>
      <c r="HW54" s="305"/>
      <c r="HX54" s="305"/>
      <c r="HY54" s="305"/>
      <c r="HZ54" s="305"/>
      <c r="IA54" s="305"/>
      <c r="IB54" s="305"/>
      <c r="IC54" s="305"/>
      <c r="ID54" s="305"/>
      <c r="IE54" s="305"/>
      <c r="IF54" s="305"/>
      <c r="IG54" s="305"/>
      <c r="IH54" s="305"/>
      <c r="II54" s="305"/>
      <c r="IJ54" s="305"/>
      <c r="IK54" s="305"/>
      <c r="IL54" s="305"/>
      <c r="IM54" s="305"/>
      <c r="IN54" s="305"/>
      <c r="IO54" s="305"/>
      <c r="IP54" s="305"/>
      <c r="IQ54" s="305"/>
      <c r="IR54" s="305"/>
      <c r="IS54" s="305"/>
      <c r="IT54" s="305"/>
      <c r="IU54" s="305"/>
      <c r="IV54" s="305"/>
    </row>
    <row r="55" spans="1:256" s="290" customFormat="1" ht="18" hidden="1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5"/>
      <c r="DS55" s="305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5"/>
      <c r="EL55" s="305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5"/>
      <c r="FL55" s="305"/>
      <c r="FM55" s="305"/>
      <c r="FN55" s="305"/>
      <c r="FO55" s="305"/>
      <c r="FP55" s="305"/>
      <c r="FQ55" s="305"/>
      <c r="FR55" s="305"/>
      <c r="FS55" s="305"/>
      <c r="FT55" s="305"/>
      <c r="FU55" s="305"/>
      <c r="FV55" s="305"/>
      <c r="FW55" s="305"/>
      <c r="FX55" s="305"/>
      <c r="FY55" s="305"/>
      <c r="FZ55" s="305"/>
      <c r="GA55" s="305"/>
      <c r="GB55" s="305"/>
      <c r="GC55" s="305"/>
      <c r="GD55" s="305"/>
      <c r="GE55" s="305"/>
      <c r="GF55" s="305"/>
      <c r="GG55" s="305"/>
      <c r="GH55" s="305"/>
      <c r="GI55" s="305"/>
      <c r="GJ55" s="305"/>
      <c r="GK55" s="305"/>
      <c r="GL55" s="305"/>
      <c r="GM55" s="305"/>
      <c r="GN55" s="305"/>
      <c r="GO55" s="305"/>
      <c r="GP55" s="305"/>
      <c r="GQ55" s="305"/>
      <c r="GR55" s="305"/>
      <c r="GS55" s="305"/>
      <c r="GT55" s="305"/>
      <c r="GU55" s="305"/>
      <c r="GV55" s="305"/>
      <c r="GW55" s="305"/>
      <c r="GX55" s="305"/>
      <c r="GY55" s="305"/>
      <c r="GZ55" s="305"/>
      <c r="HA55" s="305"/>
      <c r="HB55" s="305"/>
      <c r="HC55" s="305"/>
      <c r="HD55" s="305"/>
      <c r="HE55" s="305"/>
      <c r="HF55" s="305"/>
      <c r="HG55" s="305"/>
      <c r="HH55" s="305"/>
      <c r="HI55" s="305"/>
      <c r="HJ55" s="305"/>
      <c r="HK55" s="305"/>
      <c r="HL55" s="305"/>
      <c r="HM55" s="305"/>
      <c r="HN55" s="305"/>
      <c r="HO55" s="305"/>
      <c r="HP55" s="305"/>
      <c r="HQ55" s="305"/>
      <c r="HR55" s="305"/>
      <c r="HS55" s="305"/>
      <c r="HT55" s="305"/>
      <c r="HU55" s="305"/>
      <c r="HV55" s="305"/>
      <c r="HW55" s="305"/>
      <c r="HX55" s="305"/>
      <c r="HY55" s="305"/>
      <c r="HZ55" s="305"/>
      <c r="IA55" s="305"/>
      <c r="IB55" s="305"/>
      <c r="IC55" s="305"/>
      <c r="ID55" s="305"/>
      <c r="IE55" s="305"/>
      <c r="IF55" s="305"/>
      <c r="IG55" s="305"/>
      <c r="IH55" s="305"/>
      <c r="II55" s="305"/>
      <c r="IJ55" s="305"/>
      <c r="IK55" s="305"/>
      <c r="IL55" s="305"/>
      <c r="IM55" s="305"/>
      <c r="IN55" s="305"/>
      <c r="IO55" s="305"/>
      <c r="IP55" s="305"/>
      <c r="IQ55" s="305"/>
      <c r="IR55" s="305"/>
      <c r="IS55" s="305"/>
      <c r="IT55" s="305"/>
      <c r="IU55" s="305"/>
      <c r="IV55" s="305"/>
    </row>
    <row r="56" spans="1:256" s="290" customFormat="1" ht="18.75" hidden="1">
      <c r="A56" s="15"/>
      <c r="B56" s="12" t="s">
        <v>6</v>
      </c>
      <c r="C56" s="407">
        <f>'Excelblog.pl - Kwoty słownie'!B24</f>
      </c>
      <c r="D56" s="407"/>
      <c r="E56" s="407"/>
      <c r="F56" s="407"/>
      <c r="G56" s="407"/>
      <c r="H56" s="407"/>
      <c r="I56" s="407"/>
      <c r="J56" s="163"/>
      <c r="K56" s="163"/>
      <c r="L56" s="163"/>
      <c r="M56" s="1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  <c r="DB56" s="305"/>
      <c r="DC56" s="305"/>
      <c r="DD56" s="305"/>
      <c r="DE56" s="305"/>
      <c r="DF56" s="305"/>
      <c r="DG56" s="305"/>
      <c r="DH56" s="305"/>
      <c r="DI56" s="305"/>
      <c r="DJ56" s="305"/>
      <c r="DK56" s="305"/>
      <c r="DL56" s="305"/>
      <c r="DM56" s="305"/>
      <c r="DN56" s="305"/>
      <c r="DO56" s="305"/>
      <c r="DP56" s="305"/>
      <c r="DQ56" s="305"/>
      <c r="DR56" s="305"/>
      <c r="DS56" s="305"/>
      <c r="DT56" s="305"/>
      <c r="DU56" s="305"/>
      <c r="DV56" s="305"/>
      <c r="DW56" s="305"/>
      <c r="DX56" s="305"/>
      <c r="DY56" s="305"/>
      <c r="DZ56" s="305"/>
      <c r="EA56" s="305"/>
      <c r="EB56" s="305"/>
      <c r="EC56" s="305"/>
      <c r="ED56" s="305"/>
      <c r="EE56" s="305"/>
      <c r="EF56" s="305"/>
      <c r="EG56" s="305"/>
      <c r="EH56" s="305"/>
      <c r="EI56" s="305"/>
      <c r="EJ56" s="305"/>
      <c r="EK56" s="305"/>
      <c r="EL56" s="305"/>
      <c r="EM56" s="305"/>
      <c r="EN56" s="305"/>
      <c r="EO56" s="305"/>
      <c r="EP56" s="305"/>
      <c r="EQ56" s="305"/>
      <c r="ER56" s="305"/>
      <c r="ES56" s="305"/>
      <c r="ET56" s="305"/>
      <c r="EU56" s="305"/>
      <c r="EV56" s="305"/>
      <c r="EW56" s="305"/>
      <c r="EX56" s="305"/>
      <c r="EY56" s="305"/>
      <c r="EZ56" s="305"/>
      <c r="FA56" s="305"/>
      <c r="FB56" s="305"/>
      <c r="FC56" s="305"/>
      <c r="FD56" s="305"/>
      <c r="FE56" s="305"/>
      <c r="FF56" s="305"/>
      <c r="FG56" s="305"/>
      <c r="FH56" s="305"/>
      <c r="FI56" s="305"/>
      <c r="FJ56" s="305"/>
      <c r="FK56" s="305"/>
      <c r="FL56" s="305"/>
      <c r="FM56" s="305"/>
      <c r="FN56" s="305"/>
      <c r="FO56" s="305"/>
      <c r="FP56" s="305"/>
      <c r="FQ56" s="305"/>
      <c r="FR56" s="305"/>
      <c r="FS56" s="305"/>
      <c r="FT56" s="305"/>
      <c r="FU56" s="305"/>
      <c r="FV56" s="305"/>
      <c r="FW56" s="305"/>
      <c r="FX56" s="305"/>
      <c r="FY56" s="305"/>
      <c r="FZ56" s="305"/>
      <c r="GA56" s="305"/>
      <c r="GB56" s="305"/>
      <c r="GC56" s="305"/>
      <c r="GD56" s="305"/>
      <c r="GE56" s="305"/>
      <c r="GF56" s="305"/>
      <c r="GG56" s="305"/>
      <c r="GH56" s="305"/>
      <c r="GI56" s="305"/>
      <c r="GJ56" s="305"/>
      <c r="GK56" s="305"/>
      <c r="GL56" s="305"/>
      <c r="GM56" s="305"/>
      <c r="GN56" s="305"/>
      <c r="GO56" s="305"/>
      <c r="GP56" s="305"/>
      <c r="GQ56" s="305"/>
      <c r="GR56" s="305"/>
      <c r="GS56" s="305"/>
      <c r="GT56" s="305"/>
      <c r="GU56" s="305"/>
      <c r="GV56" s="305"/>
      <c r="GW56" s="305"/>
      <c r="GX56" s="305"/>
      <c r="GY56" s="305"/>
      <c r="GZ56" s="305"/>
      <c r="HA56" s="305"/>
      <c r="HB56" s="305"/>
      <c r="HC56" s="305"/>
      <c r="HD56" s="305"/>
      <c r="HE56" s="305"/>
      <c r="HF56" s="305"/>
      <c r="HG56" s="305"/>
      <c r="HH56" s="305"/>
      <c r="HI56" s="305"/>
      <c r="HJ56" s="305"/>
      <c r="HK56" s="305"/>
      <c r="HL56" s="305"/>
      <c r="HM56" s="305"/>
      <c r="HN56" s="305"/>
      <c r="HO56" s="305"/>
      <c r="HP56" s="305"/>
      <c r="HQ56" s="305"/>
      <c r="HR56" s="305"/>
      <c r="HS56" s="305"/>
      <c r="HT56" s="305"/>
      <c r="HU56" s="305"/>
      <c r="HV56" s="305"/>
      <c r="HW56" s="305"/>
      <c r="HX56" s="305"/>
      <c r="HY56" s="305"/>
      <c r="HZ56" s="305"/>
      <c r="IA56" s="305"/>
      <c r="IB56" s="305"/>
      <c r="IC56" s="305"/>
      <c r="ID56" s="305"/>
      <c r="IE56" s="305"/>
      <c r="IF56" s="305"/>
      <c r="IG56" s="305"/>
      <c r="IH56" s="305"/>
      <c r="II56" s="305"/>
      <c r="IJ56" s="305"/>
      <c r="IK56" s="305"/>
      <c r="IL56" s="305"/>
      <c r="IM56" s="305"/>
      <c r="IN56" s="305"/>
      <c r="IO56" s="305"/>
      <c r="IP56" s="305"/>
      <c r="IQ56" s="305"/>
      <c r="IR56" s="305"/>
      <c r="IS56" s="305"/>
      <c r="IT56" s="305"/>
      <c r="IU56" s="305"/>
      <c r="IV56" s="305"/>
    </row>
    <row r="57" spans="1:256" s="290" customFormat="1" ht="18" hidden="1">
      <c r="A57" s="1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  <c r="DB57" s="305"/>
      <c r="DC57" s="305"/>
      <c r="DD57" s="305"/>
      <c r="DE57" s="305"/>
      <c r="DF57" s="305"/>
      <c r="DG57" s="305"/>
      <c r="DH57" s="305"/>
      <c r="DI57" s="305"/>
      <c r="DJ57" s="305"/>
      <c r="DK57" s="305"/>
      <c r="DL57" s="305"/>
      <c r="DM57" s="305"/>
      <c r="DN57" s="305"/>
      <c r="DO57" s="305"/>
      <c r="DP57" s="305"/>
      <c r="DQ57" s="305"/>
      <c r="DR57" s="305"/>
      <c r="DS57" s="305"/>
      <c r="DT57" s="305"/>
      <c r="DU57" s="305"/>
      <c r="DV57" s="305"/>
      <c r="DW57" s="305"/>
      <c r="DX57" s="305"/>
      <c r="DY57" s="305"/>
      <c r="DZ57" s="305"/>
      <c r="EA57" s="305"/>
      <c r="EB57" s="305"/>
      <c r="EC57" s="305"/>
      <c r="ED57" s="305"/>
      <c r="EE57" s="305"/>
      <c r="EF57" s="305"/>
      <c r="EG57" s="305"/>
      <c r="EH57" s="305"/>
      <c r="EI57" s="305"/>
      <c r="EJ57" s="305"/>
      <c r="EK57" s="305"/>
      <c r="EL57" s="305"/>
      <c r="EM57" s="305"/>
      <c r="EN57" s="305"/>
      <c r="EO57" s="305"/>
      <c r="EP57" s="305"/>
      <c r="EQ57" s="305"/>
      <c r="ER57" s="305"/>
      <c r="ES57" s="305"/>
      <c r="ET57" s="305"/>
      <c r="EU57" s="305"/>
      <c r="EV57" s="305"/>
      <c r="EW57" s="305"/>
      <c r="EX57" s="305"/>
      <c r="EY57" s="305"/>
      <c r="EZ57" s="305"/>
      <c r="FA57" s="305"/>
      <c r="FB57" s="305"/>
      <c r="FC57" s="305"/>
      <c r="FD57" s="305"/>
      <c r="FE57" s="305"/>
      <c r="FF57" s="305"/>
      <c r="FG57" s="305"/>
      <c r="FH57" s="305"/>
      <c r="FI57" s="305"/>
      <c r="FJ57" s="305"/>
      <c r="FK57" s="305"/>
      <c r="FL57" s="305"/>
      <c r="FM57" s="305"/>
      <c r="FN57" s="305"/>
      <c r="FO57" s="305"/>
      <c r="FP57" s="305"/>
      <c r="FQ57" s="305"/>
      <c r="FR57" s="305"/>
      <c r="FS57" s="305"/>
      <c r="FT57" s="305"/>
      <c r="FU57" s="305"/>
      <c r="FV57" s="305"/>
      <c r="FW57" s="305"/>
      <c r="FX57" s="305"/>
      <c r="FY57" s="305"/>
      <c r="FZ57" s="305"/>
      <c r="GA57" s="305"/>
      <c r="GB57" s="305"/>
      <c r="GC57" s="305"/>
      <c r="GD57" s="305"/>
      <c r="GE57" s="305"/>
      <c r="GF57" s="305"/>
      <c r="GG57" s="305"/>
      <c r="GH57" s="305"/>
      <c r="GI57" s="305"/>
      <c r="GJ57" s="305"/>
      <c r="GK57" s="305"/>
      <c r="GL57" s="305"/>
      <c r="GM57" s="305"/>
      <c r="GN57" s="305"/>
      <c r="GO57" s="305"/>
      <c r="GP57" s="305"/>
      <c r="GQ57" s="305"/>
      <c r="GR57" s="305"/>
      <c r="GS57" s="305"/>
      <c r="GT57" s="305"/>
      <c r="GU57" s="305"/>
      <c r="GV57" s="305"/>
      <c r="GW57" s="305"/>
      <c r="GX57" s="305"/>
      <c r="GY57" s="305"/>
      <c r="GZ57" s="305"/>
      <c r="HA57" s="305"/>
      <c r="HB57" s="305"/>
      <c r="HC57" s="305"/>
      <c r="HD57" s="305"/>
      <c r="HE57" s="305"/>
      <c r="HF57" s="305"/>
      <c r="HG57" s="305"/>
      <c r="HH57" s="305"/>
      <c r="HI57" s="305"/>
      <c r="HJ57" s="305"/>
      <c r="HK57" s="305"/>
      <c r="HL57" s="305"/>
      <c r="HM57" s="305"/>
      <c r="HN57" s="305"/>
      <c r="HO57" s="305"/>
      <c r="HP57" s="305"/>
      <c r="HQ57" s="305"/>
      <c r="HR57" s="305"/>
      <c r="HS57" s="305"/>
      <c r="HT57" s="305"/>
      <c r="HU57" s="305"/>
      <c r="HV57" s="305"/>
      <c r="HW57" s="305"/>
      <c r="HX57" s="305"/>
      <c r="HY57" s="305"/>
      <c r="HZ57" s="305"/>
      <c r="IA57" s="305"/>
      <c r="IB57" s="305"/>
      <c r="IC57" s="305"/>
      <c r="ID57" s="305"/>
      <c r="IE57" s="305"/>
      <c r="IF57" s="305"/>
      <c r="IG57" s="305"/>
      <c r="IH57" s="305"/>
      <c r="II57" s="305"/>
      <c r="IJ57" s="305"/>
      <c r="IK57" s="305"/>
      <c r="IL57" s="305"/>
      <c r="IM57" s="305"/>
      <c r="IN57" s="305"/>
      <c r="IO57" s="305"/>
      <c r="IP57" s="305"/>
      <c r="IQ57" s="305"/>
      <c r="IR57" s="305"/>
      <c r="IS57" s="305"/>
      <c r="IT57" s="305"/>
      <c r="IU57" s="305"/>
      <c r="IV57" s="305"/>
    </row>
    <row r="58" spans="1:256" s="290" customFormat="1" ht="18" hidden="1">
      <c r="A58" s="1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  <c r="DB58" s="305"/>
      <c r="DC58" s="305"/>
      <c r="DD58" s="305"/>
      <c r="DE58" s="305"/>
      <c r="DF58" s="305"/>
      <c r="DG58" s="305"/>
      <c r="DH58" s="305"/>
      <c r="DI58" s="305"/>
      <c r="DJ58" s="305"/>
      <c r="DK58" s="305"/>
      <c r="DL58" s="305"/>
      <c r="DM58" s="305"/>
      <c r="DN58" s="305"/>
      <c r="DO58" s="305"/>
      <c r="DP58" s="305"/>
      <c r="DQ58" s="305"/>
      <c r="DR58" s="305"/>
      <c r="DS58" s="305"/>
      <c r="DT58" s="305"/>
      <c r="DU58" s="305"/>
      <c r="DV58" s="305"/>
      <c r="DW58" s="305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5"/>
      <c r="EL58" s="305"/>
      <c r="EM58" s="305"/>
      <c r="EN58" s="305"/>
      <c r="EO58" s="305"/>
      <c r="EP58" s="305"/>
      <c r="EQ58" s="305"/>
      <c r="ER58" s="305"/>
      <c r="ES58" s="305"/>
      <c r="ET58" s="305"/>
      <c r="EU58" s="305"/>
      <c r="EV58" s="305"/>
      <c r="EW58" s="305"/>
      <c r="EX58" s="305"/>
      <c r="EY58" s="305"/>
      <c r="EZ58" s="305"/>
      <c r="FA58" s="305"/>
      <c r="FB58" s="305"/>
      <c r="FC58" s="305"/>
      <c r="FD58" s="305"/>
      <c r="FE58" s="305"/>
      <c r="FF58" s="305"/>
      <c r="FG58" s="305"/>
      <c r="FH58" s="305"/>
      <c r="FI58" s="305"/>
      <c r="FJ58" s="305"/>
      <c r="FK58" s="305"/>
      <c r="FL58" s="305"/>
      <c r="FM58" s="305"/>
      <c r="FN58" s="305"/>
      <c r="FO58" s="305"/>
      <c r="FP58" s="305"/>
      <c r="FQ58" s="305"/>
      <c r="FR58" s="305"/>
      <c r="FS58" s="305"/>
      <c r="FT58" s="305"/>
      <c r="FU58" s="305"/>
      <c r="FV58" s="305"/>
      <c r="FW58" s="305"/>
      <c r="FX58" s="305"/>
      <c r="FY58" s="305"/>
      <c r="FZ58" s="305"/>
      <c r="GA58" s="305"/>
      <c r="GB58" s="305"/>
      <c r="GC58" s="305"/>
      <c r="GD58" s="305"/>
      <c r="GE58" s="305"/>
      <c r="GF58" s="305"/>
      <c r="GG58" s="305"/>
      <c r="GH58" s="305"/>
      <c r="GI58" s="305"/>
      <c r="GJ58" s="305"/>
      <c r="GK58" s="305"/>
      <c r="GL58" s="305"/>
      <c r="GM58" s="305"/>
      <c r="GN58" s="305"/>
      <c r="GO58" s="305"/>
      <c r="GP58" s="305"/>
      <c r="GQ58" s="305"/>
      <c r="GR58" s="305"/>
      <c r="GS58" s="305"/>
      <c r="GT58" s="305"/>
      <c r="GU58" s="305"/>
      <c r="GV58" s="305"/>
      <c r="GW58" s="305"/>
      <c r="GX58" s="305"/>
      <c r="GY58" s="305"/>
      <c r="GZ58" s="305"/>
      <c r="HA58" s="305"/>
      <c r="HB58" s="305"/>
      <c r="HC58" s="305"/>
      <c r="HD58" s="305"/>
      <c r="HE58" s="305"/>
      <c r="HF58" s="305"/>
      <c r="HG58" s="305"/>
      <c r="HH58" s="305"/>
      <c r="HI58" s="305"/>
      <c r="HJ58" s="305"/>
      <c r="HK58" s="305"/>
      <c r="HL58" s="305"/>
      <c r="HM58" s="305"/>
      <c r="HN58" s="305"/>
      <c r="HO58" s="305"/>
      <c r="HP58" s="305"/>
      <c r="HQ58" s="305"/>
      <c r="HR58" s="305"/>
      <c r="HS58" s="305"/>
      <c r="HT58" s="305"/>
      <c r="HU58" s="305"/>
      <c r="HV58" s="305"/>
      <c r="HW58" s="305"/>
      <c r="HX58" s="305"/>
      <c r="HY58" s="305"/>
      <c r="HZ58" s="305"/>
      <c r="IA58" s="305"/>
      <c r="IB58" s="305"/>
      <c r="IC58" s="305"/>
      <c r="ID58" s="305"/>
      <c r="IE58" s="305"/>
      <c r="IF58" s="305"/>
      <c r="IG58" s="305"/>
      <c r="IH58" s="305"/>
      <c r="II58" s="305"/>
      <c r="IJ58" s="305"/>
      <c r="IK58" s="305"/>
      <c r="IL58" s="305"/>
      <c r="IM58" s="305"/>
      <c r="IN58" s="305"/>
      <c r="IO58" s="305"/>
      <c r="IP58" s="305"/>
      <c r="IQ58" s="305"/>
      <c r="IR58" s="305"/>
      <c r="IS58" s="305"/>
      <c r="IT58" s="305"/>
      <c r="IU58" s="305"/>
      <c r="IV58" s="305"/>
    </row>
    <row r="59" spans="1:256" s="290" customFormat="1" ht="18" hidden="1">
      <c r="A59" s="15"/>
      <c r="B59" s="11"/>
      <c r="C59" s="11"/>
      <c r="D59" s="11"/>
      <c r="E59" s="11"/>
      <c r="F59" s="76"/>
      <c r="G59" s="161"/>
      <c r="H59" s="11"/>
      <c r="I59" s="76"/>
      <c r="J59" s="161"/>
      <c r="K59" s="161"/>
      <c r="L59" s="161"/>
      <c r="M59" s="1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  <c r="DB59" s="305"/>
      <c r="DC59" s="305"/>
      <c r="DD59" s="305"/>
      <c r="DE59" s="305"/>
      <c r="DF59" s="305"/>
      <c r="DG59" s="305"/>
      <c r="DH59" s="305"/>
      <c r="DI59" s="305"/>
      <c r="DJ59" s="305"/>
      <c r="DK59" s="305"/>
      <c r="DL59" s="305"/>
      <c r="DM59" s="305"/>
      <c r="DN59" s="305"/>
      <c r="DO59" s="305"/>
      <c r="DP59" s="305"/>
      <c r="DQ59" s="305"/>
      <c r="DR59" s="305"/>
      <c r="DS59" s="305"/>
      <c r="DT59" s="305"/>
      <c r="DU59" s="305"/>
      <c r="DV59" s="305"/>
      <c r="DW59" s="305"/>
      <c r="DX59" s="305"/>
      <c r="DY59" s="305"/>
      <c r="DZ59" s="305"/>
      <c r="EA59" s="305"/>
      <c r="EB59" s="305"/>
      <c r="EC59" s="305"/>
      <c r="ED59" s="305"/>
      <c r="EE59" s="305"/>
      <c r="EF59" s="305"/>
      <c r="EG59" s="305"/>
      <c r="EH59" s="305"/>
      <c r="EI59" s="305"/>
      <c r="EJ59" s="305"/>
      <c r="EK59" s="305"/>
      <c r="EL59" s="305"/>
      <c r="EM59" s="305"/>
      <c r="EN59" s="305"/>
      <c r="EO59" s="305"/>
      <c r="EP59" s="305"/>
      <c r="EQ59" s="305"/>
      <c r="ER59" s="305"/>
      <c r="ES59" s="305"/>
      <c r="ET59" s="305"/>
      <c r="EU59" s="305"/>
      <c r="EV59" s="305"/>
      <c r="EW59" s="305"/>
      <c r="EX59" s="305"/>
      <c r="EY59" s="305"/>
      <c r="EZ59" s="305"/>
      <c r="FA59" s="305"/>
      <c r="FB59" s="305"/>
      <c r="FC59" s="305"/>
      <c r="FD59" s="305"/>
      <c r="FE59" s="305"/>
      <c r="FF59" s="305"/>
      <c r="FG59" s="305"/>
      <c r="FH59" s="305"/>
      <c r="FI59" s="305"/>
      <c r="FJ59" s="305"/>
      <c r="FK59" s="305"/>
      <c r="FL59" s="305"/>
      <c r="FM59" s="305"/>
      <c r="FN59" s="305"/>
      <c r="FO59" s="305"/>
      <c r="FP59" s="305"/>
      <c r="FQ59" s="305"/>
      <c r="FR59" s="305"/>
      <c r="FS59" s="305"/>
      <c r="FT59" s="305"/>
      <c r="FU59" s="305"/>
      <c r="FV59" s="305"/>
      <c r="FW59" s="305"/>
      <c r="FX59" s="305"/>
      <c r="FY59" s="305"/>
      <c r="FZ59" s="305"/>
      <c r="GA59" s="305"/>
      <c r="GB59" s="305"/>
      <c r="GC59" s="305"/>
      <c r="GD59" s="305"/>
      <c r="GE59" s="305"/>
      <c r="GF59" s="305"/>
      <c r="GG59" s="305"/>
      <c r="GH59" s="305"/>
      <c r="GI59" s="305"/>
      <c r="GJ59" s="305"/>
      <c r="GK59" s="305"/>
      <c r="GL59" s="305"/>
      <c r="GM59" s="305"/>
      <c r="GN59" s="305"/>
      <c r="GO59" s="305"/>
      <c r="GP59" s="305"/>
      <c r="GQ59" s="305"/>
      <c r="GR59" s="305"/>
      <c r="GS59" s="305"/>
      <c r="GT59" s="305"/>
      <c r="GU59" s="305"/>
      <c r="GV59" s="305"/>
      <c r="GW59" s="305"/>
      <c r="GX59" s="305"/>
      <c r="GY59" s="305"/>
      <c r="GZ59" s="305"/>
      <c r="HA59" s="305"/>
      <c r="HB59" s="305"/>
      <c r="HC59" s="305"/>
      <c r="HD59" s="305"/>
      <c r="HE59" s="305"/>
      <c r="HF59" s="305"/>
      <c r="HG59" s="305"/>
      <c r="HH59" s="305"/>
      <c r="HI59" s="305"/>
      <c r="HJ59" s="305"/>
      <c r="HK59" s="305"/>
      <c r="HL59" s="305"/>
      <c r="HM59" s="305"/>
      <c r="HN59" s="305"/>
      <c r="HO59" s="305"/>
      <c r="HP59" s="305"/>
      <c r="HQ59" s="305"/>
      <c r="HR59" s="305"/>
      <c r="HS59" s="305"/>
      <c r="HT59" s="305"/>
      <c r="HU59" s="305"/>
      <c r="HV59" s="305"/>
      <c r="HW59" s="305"/>
      <c r="HX59" s="305"/>
      <c r="HY59" s="305"/>
      <c r="HZ59" s="305"/>
      <c r="IA59" s="305"/>
      <c r="IB59" s="305"/>
      <c r="IC59" s="305"/>
      <c r="ID59" s="305"/>
      <c r="IE59" s="305"/>
      <c r="IF59" s="305"/>
      <c r="IG59" s="305"/>
      <c r="IH59" s="305"/>
      <c r="II59" s="305"/>
      <c r="IJ59" s="305"/>
      <c r="IK59" s="305"/>
      <c r="IL59" s="305"/>
      <c r="IM59" s="305"/>
      <c r="IN59" s="305"/>
      <c r="IO59" s="305"/>
      <c r="IP59" s="305"/>
      <c r="IQ59" s="305"/>
      <c r="IR59" s="305"/>
      <c r="IS59" s="305"/>
      <c r="IT59" s="305"/>
      <c r="IU59" s="305"/>
      <c r="IV59" s="305"/>
    </row>
    <row r="60" spans="1:256" s="290" customFormat="1" ht="18" hidden="1">
      <c r="A60" s="15"/>
      <c r="B60" s="11"/>
      <c r="C60" s="11"/>
      <c r="D60" s="11"/>
      <c r="E60" s="11"/>
      <c r="F60" s="161"/>
      <c r="G60" s="161"/>
      <c r="H60" s="11"/>
      <c r="I60" s="161"/>
      <c r="J60" s="161"/>
      <c r="K60" s="161"/>
      <c r="L60" s="161"/>
      <c r="M60" s="1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5"/>
      <c r="DF60" s="305"/>
      <c r="DG60" s="305"/>
      <c r="DH60" s="305"/>
      <c r="DI60" s="305"/>
      <c r="DJ60" s="305"/>
      <c r="DK60" s="305"/>
      <c r="DL60" s="305"/>
      <c r="DM60" s="305"/>
      <c r="DN60" s="305"/>
      <c r="DO60" s="305"/>
      <c r="DP60" s="305"/>
      <c r="DQ60" s="305"/>
      <c r="DR60" s="305"/>
      <c r="DS60" s="305"/>
      <c r="DT60" s="305"/>
      <c r="DU60" s="305"/>
      <c r="DV60" s="305"/>
      <c r="DW60" s="305"/>
      <c r="DX60" s="305"/>
      <c r="DY60" s="305"/>
      <c r="DZ60" s="305"/>
      <c r="EA60" s="305"/>
      <c r="EB60" s="305"/>
      <c r="EC60" s="305"/>
      <c r="ED60" s="305"/>
      <c r="EE60" s="305"/>
      <c r="EF60" s="305"/>
      <c r="EG60" s="305"/>
      <c r="EH60" s="305"/>
      <c r="EI60" s="305"/>
      <c r="EJ60" s="305"/>
      <c r="EK60" s="305"/>
      <c r="EL60" s="305"/>
      <c r="EM60" s="305"/>
      <c r="EN60" s="305"/>
      <c r="EO60" s="305"/>
      <c r="EP60" s="305"/>
      <c r="EQ60" s="305"/>
      <c r="ER60" s="305"/>
      <c r="ES60" s="305"/>
      <c r="ET60" s="305"/>
      <c r="EU60" s="305"/>
      <c r="EV60" s="305"/>
      <c r="EW60" s="305"/>
      <c r="EX60" s="305"/>
      <c r="EY60" s="305"/>
      <c r="EZ60" s="305"/>
      <c r="FA60" s="305"/>
      <c r="FB60" s="305"/>
      <c r="FC60" s="305"/>
      <c r="FD60" s="305"/>
      <c r="FE60" s="305"/>
      <c r="FF60" s="305"/>
      <c r="FG60" s="305"/>
      <c r="FH60" s="305"/>
      <c r="FI60" s="305"/>
      <c r="FJ60" s="305"/>
      <c r="FK60" s="305"/>
      <c r="FL60" s="305"/>
      <c r="FM60" s="305"/>
      <c r="FN60" s="305"/>
      <c r="FO60" s="305"/>
      <c r="FP60" s="305"/>
      <c r="FQ60" s="305"/>
      <c r="FR60" s="305"/>
      <c r="FS60" s="305"/>
      <c r="FT60" s="305"/>
      <c r="FU60" s="305"/>
      <c r="FV60" s="305"/>
      <c r="FW60" s="305"/>
      <c r="FX60" s="305"/>
      <c r="FY60" s="305"/>
      <c r="FZ60" s="305"/>
      <c r="GA60" s="305"/>
      <c r="GB60" s="305"/>
      <c r="GC60" s="305"/>
      <c r="GD60" s="305"/>
      <c r="GE60" s="305"/>
      <c r="GF60" s="305"/>
      <c r="GG60" s="305"/>
      <c r="GH60" s="305"/>
      <c r="GI60" s="305"/>
      <c r="GJ60" s="305"/>
      <c r="GK60" s="305"/>
      <c r="GL60" s="305"/>
      <c r="GM60" s="305"/>
      <c r="GN60" s="305"/>
      <c r="GO60" s="305"/>
      <c r="GP60" s="305"/>
      <c r="GQ60" s="305"/>
      <c r="GR60" s="305"/>
      <c r="GS60" s="305"/>
      <c r="GT60" s="305"/>
      <c r="GU60" s="305"/>
      <c r="GV60" s="305"/>
      <c r="GW60" s="305"/>
      <c r="GX60" s="305"/>
      <c r="GY60" s="305"/>
      <c r="GZ60" s="305"/>
      <c r="HA60" s="305"/>
      <c r="HB60" s="305"/>
      <c r="HC60" s="305"/>
      <c r="HD60" s="305"/>
      <c r="HE60" s="305"/>
      <c r="HF60" s="305"/>
      <c r="HG60" s="305"/>
      <c r="HH60" s="305"/>
      <c r="HI60" s="305"/>
      <c r="HJ60" s="305"/>
      <c r="HK60" s="305"/>
      <c r="HL60" s="305"/>
      <c r="HM60" s="305"/>
      <c r="HN60" s="305"/>
      <c r="HO60" s="305"/>
      <c r="HP60" s="305"/>
      <c r="HQ60" s="305"/>
      <c r="HR60" s="305"/>
      <c r="HS60" s="305"/>
      <c r="HT60" s="305"/>
      <c r="HU60" s="305"/>
      <c r="HV60" s="305"/>
      <c r="HW60" s="305"/>
      <c r="HX60" s="305"/>
      <c r="HY60" s="305"/>
      <c r="HZ60" s="305"/>
      <c r="IA60" s="305"/>
      <c r="IB60" s="305"/>
      <c r="IC60" s="305"/>
      <c r="ID60" s="305"/>
      <c r="IE60" s="305"/>
      <c r="IF60" s="305"/>
      <c r="IG60" s="305"/>
      <c r="IH60" s="305"/>
      <c r="II60" s="305"/>
      <c r="IJ60" s="305"/>
      <c r="IK60" s="305"/>
      <c r="IL60" s="305"/>
      <c r="IM60" s="305"/>
      <c r="IN60" s="305"/>
      <c r="IO60" s="305"/>
      <c r="IP60" s="305"/>
      <c r="IQ60" s="305"/>
      <c r="IR60" s="305"/>
      <c r="IS60" s="305"/>
      <c r="IT60" s="305"/>
      <c r="IU60" s="305"/>
      <c r="IV60" s="305"/>
    </row>
    <row r="61" spans="1:256" s="290" customFormat="1" ht="117.75" customHeight="1" hidden="1">
      <c r="A61" s="15"/>
      <c r="B61" s="11"/>
      <c r="C61" s="11"/>
      <c r="D61" s="11"/>
      <c r="E61" s="11"/>
      <c r="F61" s="161"/>
      <c r="G61" s="161"/>
      <c r="H61" s="11"/>
      <c r="I61" s="161"/>
      <c r="J61" s="161"/>
      <c r="K61" s="161"/>
      <c r="L61" s="161"/>
      <c r="M61" s="1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  <c r="DO61" s="305"/>
      <c r="DP61" s="305"/>
      <c r="DQ61" s="305"/>
      <c r="DR61" s="305"/>
      <c r="DS61" s="305"/>
      <c r="DT61" s="305"/>
      <c r="DU61" s="305"/>
      <c r="DV61" s="305"/>
      <c r="DW61" s="305"/>
      <c r="DX61" s="305"/>
      <c r="DY61" s="305"/>
      <c r="DZ61" s="305"/>
      <c r="EA61" s="305"/>
      <c r="EB61" s="305"/>
      <c r="EC61" s="305"/>
      <c r="ED61" s="305"/>
      <c r="EE61" s="305"/>
      <c r="EF61" s="305"/>
      <c r="EG61" s="305"/>
      <c r="EH61" s="305"/>
      <c r="EI61" s="305"/>
      <c r="EJ61" s="305"/>
      <c r="EK61" s="305"/>
      <c r="EL61" s="305"/>
      <c r="EM61" s="305"/>
      <c r="EN61" s="305"/>
      <c r="EO61" s="305"/>
      <c r="EP61" s="305"/>
      <c r="EQ61" s="305"/>
      <c r="ER61" s="305"/>
      <c r="ES61" s="305"/>
      <c r="ET61" s="305"/>
      <c r="EU61" s="305"/>
      <c r="EV61" s="305"/>
      <c r="EW61" s="305"/>
      <c r="EX61" s="305"/>
      <c r="EY61" s="305"/>
      <c r="EZ61" s="305"/>
      <c r="FA61" s="305"/>
      <c r="FB61" s="305"/>
      <c r="FC61" s="305"/>
      <c r="FD61" s="305"/>
      <c r="FE61" s="305"/>
      <c r="FF61" s="305"/>
      <c r="FG61" s="305"/>
      <c r="FH61" s="305"/>
      <c r="FI61" s="305"/>
      <c r="FJ61" s="305"/>
      <c r="FK61" s="305"/>
      <c r="FL61" s="305"/>
      <c r="FM61" s="305"/>
      <c r="FN61" s="305"/>
      <c r="FO61" s="305"/>
      <c r="FP61" s="305"/>
      <c r="FQ61" s="305"/>
      <c r="FR61" s="305"/>
      <c r="FS61" s="305"/>
      <c r="FT61" s="305"/>
      <c r="FU61" s="305"/>
      <c r="FV61" s="305"/>
      <c r="FW61" s="305"/>
      <c r="FX61" s="305"/>
      <c r="FY61" s="305"/>
      <c r="FZ61" s="305"/>
      <c r="GA61" s="305"/>
      <c r="GB61" s="305"/>
      <c r="GC61" s="305"/>
      <c r="GD61" s="305"/>
      <c r="GE61" s="305"/>
      <c r="GF61" s="305"/>
      <c r="GG61" s="305"/>
      <c r="GH61" s="305"/>
      <c r="GI61" s="305"/>
      <c r="GJ61" s="305"/>
      <c r="GK61" s="305"/>
      <c r="GL61" s="305"/>
      <c r="GM61" s="305"/>
      <c r="GN61" s="305"/>
      <c r="GO61" s="305"/>
      <c r="GP61" s="305"/>
      <c r="GQ61" s="305"/>
      <c r="GR61" s="305"/>
      <c r="GS61" s="305"/>
      <c r="GT61" s="305"/>
      <c r="GU61" s="305"/>
      <c r="GV61" s="305"/>
      <c r="GW61" s="305"/>
      <c r="GX61" s="305"/>
      <c r="GY61" s="305"/>
      <c r="GZ61" s="305"/>
      <c r="HA61" s="305"/>
      <c r="HB61" s="305"/>
      <c r="HC61" s="305"/>
      <c r="HD61" s="305"/>
      <c r="HE61" s="305"/>
      <c r="HF61" s="305"/>
      <c r="HG61" s="305"/>
      <c r="HH61" s="305"/>
      <c r="HI61" s="305"/>
      <c r="HJ61" s="305"/>
      <c r="HK61" s="305"/>
      <c r="HL61" s="305"/>
      <c r="HM61" s="305"/>
      <c r="HN61" s="305"/>
      <c r="HO61" s="305"/>
      <c r="HP61" s="305"/>
      <c r="HQ61" s="305"/>
      <c r="HR61" s="305"/>
      <c r="HS61" s="305"/>
      <c r="HT61" s="305"/>
      <c r="HU61" s="305"/>
      <c r="HV61" s="305"/>
      <c r="HW61" s="305"/>
      <c r="HX61" s="305"/>
      <c r="HY61" s="305"/>
      <c r="HZ61" s="305"/>
      <c r="IA61" s="305"/>
      <c r="IB61" s="305"/>
      <c r="IC61" s="305"/>
      <c r="ID61" s="305"/>
      <c r="IE61" s="305"/>
      <c r="IF61" s="305"/>
      <c r="IG61" s="305"/>
      <c r="IH61" s="305"/>
      <c r="II61" s="305"/>
      <c r="IJ61" s="305"/>
      <c r="IK61" s="305"/>
      <c r="IL61" s="305"/>
      <c r="IM61" s="305"/>
      <c r="IN61" s="305"/>
      <c r="IO61" s="305"/>
      <c r="IP61" s="305"/>
      <c r="IQ61" s="305"/>
      <c r="IR61" s="305"/>
      <c r="IS61" s="305"/>
      <c r="IT61" s="305"/>
      <c r="IU61" s="305"/>
      <c r="IV61" s="305"/>
    </row>
    <row r="62" spans="1:256" s="290" customFormat="1" ht="34.5" customHeight="1" hidden="1">
      <c r="A62" s="15"/>
      <c r="B62" s="11"/>
      <c r="C62" s="11"/>
      <c r="D62" s="11"/>
      <c r="E62" s="11"/>
      <c r="F62" s="161"/>
      <c r="G62" s="161"/>
      <c r="H62" s="11"/>
      <c r="I62" s="161"/>
      <c r="J62" s="161"/>
      <c r="K62" s="161"/>
      <c r="L62" s="161"/>
      <c r="M62" s="1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5"/>
      <c r="DF62" s="305"/>
      <c r="DG62" s="305"/>
      <c r="DH62" s="305"/>
      <c r="DI62" s="305"/>
      <c r="DJ62" s="305"/>
      <c r="DK62" s="305"/>
      <c r="DL62" s="305"/>
      <c r="DM62" s="305"/>
      <c r="DN62" s="305"/>
      <c r="DO62" s="305"/>
      <c r="DP62" s="305"/>
      <c r="DQ62" s="305"/>
      <c r="DR62" s="305"/>
      <c r="DS62" s="305"/>
      <c r="DT62" s="305"/>
      <c r="DU62" s="305"/>
      <c r="DV62" s="305"/>
      <c r="DW62" s="305"/>
      <c r="DX62" s="305"/>
      <c r="DY62" s="305"/>
      <c r="DZ62" s="305"/>
      <c r="EA62" s="305"/>
      <c r="EB62" s="305"/>
      <c r="EC62" s="305"/>
      <c r="ED62" s="305"/>
      <c r="EE62" s="305"/>
      <c r="EF62" s="305"/>
      <c r="EG62" s="305"/>
      <c r="EH62" s="305"/>
      <c r="EI62" s="305"/>
      <c r="EJ62" s="305"/>
      <c r="EK62" s="305"/>
      <c r="EL62" s="305"/>
      <c r="EM62" s="305"/>
      <c r="EN62" s="305"/>
      <c r="EO62" s="305"/>
      <c r="EP62" s="305"/>
      <c r="EQ62" s="305"/>
      <c r="ER62" s="305"/>
      <c r="ES62" s="305"/>
      <c r="ET62" s="305"/>
      <c r="EU62" s="305"/>
      <c r="EV62" s="305"/>
      <c r="EW62" s="305"/>
      <c r="EX62" s="305"/>
      <c r="EY62" s="305"/>
      <c r="EZ62" s="305"/>
      <c r="FA62" s="305"/>
      <c r="FB62" s="305"/>
      <c r="FC62" s="305"/>
      <c r="FD62" s="305"/>
      <c r="FE62" s="305"/>
      <c r="FF62" s="305"/>
      <c r="FG62" s="305"/>
      <c r="FH62" s="305"/>
      <c r="FI62" s="305"/>
      <c r="FJ62" s="305"/>
      <c r="FK62" s="305"/>
      <c r="FL62" s="305"/>
      <c r="FM62" s="305"/>
      <c r="FN62" s="305"/>
      <c r="FO62" s="305"/>
      <c r="FP62" s="305"/>
      <c r="FQ62" s="305"/>
      <c r="FR62" s="305"/>
      <c r="FS62" s="305"/>
      <c r="FT62" s="305"/>
      <c r="FU62" s="305"/>
      <c r="FV62" s="305"/>
      <c r="FW62" s="305"/>
      <c r="FX62" s="305"/>
      <c r="FY62" s="305"/>
      <c r="FZ62" s="305"/>
      <c r="GA62" s="305"/>
      <c r="GB62" s="305"/>
      <c r="GC62" s="305"/>
      <c r="GD62" s="305"/>
      <c r="GE62" s="305"/>
      <c r="GF62" s="305"/>
      <c r="GG62" s="305"/>
      <c r="GH62" s="305"/>
      <c r="GI62" s="305"/>
      <c r="GJ62" s="305"/>
      <c r="GK62" s="305"/>
      <c r="GL62" s="305"/>
      <c r="GM62" s="305"/>
      <c r="GN62" s="305"/>
      <c r="GO62" s="305"/>
      <c r="GP62" s="305"/>
      <c r="GQ62" s="305"/>
      <c r="GR62" s="305"/>
      <c r="GS62" s="305"/>
      <c r="GT62" s="305"/>
      <c r="GU62" s="305"/>
      <c r="GV62" s="305"/>
      <c r="GW62" s="305"/>
      <c r="GX62" s="305"/>
      <c r="GY62" s="305"/>
      <c r="GZ62" s="305"/>
      <c r="HA62" s="305"/>
      <c r="HB62" s="305"/>
      <c r="HC62" s="305"/>
      <c r="HD62" s="305"/>
      <c r="HE62" s="305"/>
      <c r="HF62" s="305"/>
      <c r="HG62" s="305"/>
      <c r="HH62" s="305"/>
      <c r="HI62" s="305"/>
      <c r="HJ62" s="305"/>
      <c r="HK62" s="305"/>
      <c r="HL62" s="305"/>
      <c r="HM62" s="305"/>
      <c r="HN62" s="305"/>
      <c r="HO62" s="305"/>
      <c r="HP62" s="305"/>
      <c r="HQ62" s="305"/>
      <c r="HR62" s="305"/>
      <c r="HS62" s="305"/>
      <c r="HT62" s="305"/>
      <c r="HU62" s="305"/>
      <c r="HV62" s="305"/>
      <c r="HW62" s="305"/>
      <c r="HX62" s="305"/>
      <c r="HY62" s="305"/>
      <c r="HZ62" s="305"/>
      <c r="IA62" s="305"/>
      <c r="IB62" s="305"/>
      <c r="IC62" s="305"/>
      <c r="ID62" s="305"/>
      <c r="IE62" s="305"/>
      <c r="IF62" s="305"/>
      <c r="IG62" s="305"/>
      <c r="IH62" s="305"/>
      <c r="II62" s="305"/>
      <c r="IJ62" s="305"/>
      <c r="IK62" s="305"/>
      <c r="IL62" s="305"/>
      <c r="IM62" s="305"/>
      <c r="IN62" s="305"/>
      <c r="IO62" s="305"/>
      <c r="IP62" s="305"/>
      <c r="IQ62" s="305"/>
      <c r="IR62" s="305"/>
      <c r="IS62" s="305"/>
      <c r="IT62" s="305"/>
      <c r="IU62" s="305"/>
      <c r="IV62" s="305"/>
    </row>
    <row r="63" spans="1:256" s="290" customFormat="1" ht="18.75" hidden="1" thickBot="1">
      <c r="A63" s="15"/>
      <c r="B63" s="11"/>
      <c r="C63" s="11"/>
      <c r="D63" s="11"/>
      <c r="E63" s="11"/>
      <c r="F63" s="20"/>
      <c r="G63" s="20"/>
      <c r="H63" s="20"/>
      <c r="I63" s="20"/>
      <c r="J63" s="20"/>
      <c r="K63" s="20"/>
      <c r="L63" s="20"/>
      <c r="M63" s="1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5"/>
      <c r="DF63" s="305"/>
      <c r="DG63" s="305"/>
      <c r="DH63" s="305"/>
      <c r="DI63" s="305"/>
      <c r="DJ63" s="305"/>
      <c r="DK63" s="305"/>
      <c r="DL63" s="305"/>
      <c r="DM63" s="305"/>
      <c r="DN63" s="305"/>
      <c r="DO63" s="305"/>
      <c r="DP63" s="305"/>
      <c r="DQ63" s="305"/>
      <c r="DR63" s="305"/>
      <c r="DS63" s="305"/>
      <c r="DT63" s="305"/>
      <c r="DU63" s="305"/>
      <c r="DV63" s="305"/>
      <c r="DW63" s="305"/>
      <c r="DX63" s="305"/>
      <c r="DY63" s="305"/>
      <c r="DZ63" s="305"/>
      <c r="EA63" s="305"/>
      <c r="EB63" s="305"/>
      <c r="EC63" s="305"/>
      <c r="ED63" s="305"/>
      <c r="EE63" s="305"/>
      <c r="EF63" s="305"/>
      <c r="EG63" s="305"/>
      <c r="EH63" s="305"/>
      <c r="EI63" s="305"/>
      <c r="EJ63" s="305"/>
      <c r="EK63" s="305"/>
      <c r="EL63" s="305"/>
      <c r="EM63" s="305"/>
      <c r="EN63" s="305"/>
      <c r="EO63" s="305"/>
      <c r="EP63" s="305"/>
      <c r="EQ63" s="305"/>
      <c r="ER63" s="305"/>
      <c r="ES63" s="305"/>
      <c r="ET63" s="305"/>
      <c r="EU63" s="305"/>
      <c r="EV63" s="305"/>
      <c r="EW63" s="305"/>
      <c r="EX63" s="305"/>
      <c r="EY63" s="305"/>
      <c r="EZ63" s="305"/>
      <c r="FA63" s="305"/>
      <c r="FB63" s="305"/>
      <c r="FC63" s="305"/>
      <c r="FD63" s="305"/>
      <c r="FE63" s="305"/>
      <c r="FF63" s="305"/>
      <c r="FG63" s="305"/>
      <c r="FH63" s="305"/>
      <c r="FI63" s="305"/>
      <c r="FJ63" s="305"/>
      <c r="FK63" s="305"/>
      <c r="FL63" s="305"/>
      <c r="FM63" s="305"/>
      <c r="FN63" s="305"/>
      <c r="FO63" s="305"/>
      <c r="FP63" s="305"/>
      <c r="FQ63" s="305"/>
      <c r="FR63" s="305"/>
      <c r="FS63" s="305"/>
      <c r="FT63" s="305"/>
      <c r="FU63" s="305"/>
      <c r="FV63" s="305"/>
      <c r="FW63" s="305"/>
      <c r="FX63" s="305"/>
      <c r="FY63" s="305"/>
      <c r="FZ63" s="305"/>
      <c r="GA63" s="305"/>
      <c r="GB63" s="305"/>
      <c r="GC63" s="305"/>
      <c r="GD63" s="305"/>
      <c r="GE63" s="305"/>
      <c r="GF63" s="305"/>
      <c r="GG63" s="305"/>
      <c r="GH63" s="305"/>
      <c r="GI63" s="305"/>
      <c r="GJ63" s="305"/>
      <c r="GK63" s="305"/>
      <c r="GL63" s="305"/>
      <c r="GM63" s="305"/>
      <c r="GN63" s="305"/>
      <c r="GO63" s="305"/>
      <c r="GP63" s="305"/>
      <c r="GQ63" s="305"/>
      <c r="GR63" s="305"/>
      <c r="GS63" s="305"/>
      <c r="GT63" s="305"/>
      <c r="GU63" s="305"/>
      <c r="GV63" s="305"/>
      <c r="GW63" s="305"/>
      <c r="GX63" s="305"/>
      <c r="GY63" s="305"/>
      <c r="GZ63" s="305"/>
      <c r="HA63" s="305"/>
      <c r="HB63" s="305"/>
      <c r="HC63" s="305"/>
      <c r="HD63" s="305"/>
      <c r="HE63" s="305"/>
      <c r="HF63" s="305"/>
      <c r="HG63" s="305"/>
      <c r="HH63" s="305"/>
      <c r="HI63" s="305"/>
      <c r="HJ63" s="305"/>
      <c r="HK63" s="305"/>
      <c r="HL63" s="305"/>
      <c r="HM63" s="305"/>
      <c r="HN63" s="305"/>
      <c r="HO63" s="305"/>
      <c r="HP63" s="305"/>
      <c r="HQ63" s="305"/>
      <c r="HR63" s="305"/>
      <c r="HS63" s="305"/>
      <c r="HT63" s="305"/>
      <c r="HU63" s="305"/>
      <c r="HV63" s="305"/>
      <c r="HW63" s="305"/>
      <c r="HX63" s="305"/>
      <c r="HY63" s="305"/>
      <c r="HZ63" s="305"/>
      <c r="IA63" s="305"/>
      <c r="IB63" s="305"/>
      <c r="IC63" s="305"/>
      <c r="ID63" s="305"/>
      <c r="IE63" s="305"/>
      <c r="IF63" s="305"/>
      <c r="IG63" s="305"/>
      <c r="IH63" s="305"/>
      <c r="II63" s="305"/>
      <c r="IJ63" s="305"/>
      <c r="IK63" s="305"/>
      <c r="IL63" s="305"/>
      <c r="IM63" s="305"/>
      <c r="IN63" s="305"/>
      <c r="IO63" s="305"/>
      <c r="IP63" s="305"/>
      <c r="IQ63" s="305"/>
      <c r="IR63" s="305"/>
      <c r="IS63" s="305"/>
      <c r="IT63" s="305"/>
      <c r="IU63" s="305"/>
      <c r="IV63" s="305"/>
    </row>
    <row r="64" spans="1:256" s="290" customFormat="1" ht="18">
      <c r="A64" s="15"/>
      <c r="B64" s="11"/>
      <c r="C64" s="11"/>
      <c r="D64" s="11"/>
      <c r="E64" s="11"/>
      <c r="F64" s="20"/>
      <c r="G64" s="20"/>
      <c r="H64" s="20"/>
      <c r="I64" s="20"/>
      <c r="J64" s="20"/>
      <c r="K64" s="20"/>
      <c r="L64" s="20"/>
      <c r="M64" s="1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5"/>
      <c r="DS64" s="305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5"/>
      <c r="EL64" s="305"/>
      <c r="EM64" s="305"/>
      <c r="EN64" s="305"/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5"/>
      <c r="FL64" s="305"/>
      <c r="FM64" s="305"/>
      <c r="FN64" s="305"/>
      <c r="FO64" s="305"/>
      <c r="FP64" s="305"/>
      <c r="FQ64" s="305"/>
      <c r="FR64" s="305"/>
      <c r="FS64" s="305"/>
      <c r="FT64" s="305"/>
      <c r="FU64" s="305"/>
      <c r="FV64" s="305"/>
      <c r="FW64" s="305"/>
      <c r="FX64" s="305"/>
      <c r="FY64" s="305"/>
      <c r="FZ64" s="305"/>
      <c r="GA64" s="305"/>
      <c r="GB64" s="305"/>
      <c r="GC64" s="305"/>
      <c r="GD64" s="305"/>
      <c r="GE64" s="305"/>
      <c r="GF64" s="305"/>
      <c r="GG64" s="305"/>
      <c r="GH64" s="305"/>
      <c r="GI64" s="305"/>
      <c r="GJ64" s="305"/>
      <c r="GK64" s="305"/>
      <c r="GL64" s="305"/>
      <c r="GM64" s="305"/>
      <c r="GN64" s="305"/>
      <c r="GO64" s="305"/>
      <c r="GP64" s="305"/>
      <c r="GQ64" s="305"/>
      <c r="GR64" s="305"/>
      <c r="GS64" s="305"/>
      <c r="GT64" s="305"/>
      <c r="GU64" s="305"/>
      <c r="GV64" s="305"/>
      <c r="GW64" s="305"/>
      <c r="GX64" s="305"/>
      <c r="GY64" s="305"/>
      <c r="GZ64" s="305"/>
      <c r="HA64" s="305"/>
      <c r="HB64" s="305"/>
      <c r="HC64" s="305"/>
      <c r="HD64" s="305"/>
      <c r="HE64" s="305"/>
      <c r="HF64" s="305"/>
      <c r="HG64" s="305"/>
      <c r="HH64" s="305"/>
      <c r="HI64" s="305"/>
      <c r="HJ64" s="305"/>
      <c r="HK64" s="305"/>
      <c r="HL64" s="305"/>
      <c r="HM64" s="305"/>
      <c r="HN64" s="305"/>
      <c r="HO64" s="305"/>
      <c r="HP64" s="305"/>
      <c r="HQ64" s="305"/>
      <c r="HR64" s="305"/>
      <c r="HS64" s="305"/>
      <c r="HT64" s="305"/>
      <c r="HU64" s="305"/>
      <c r="HV64" s="305"/>
      <c r="HW64" s="305"/>
      <c r="HX64" s="305"/>
      <c r="HY64" s="305"/>
      <c r="HZ64" s="305"/>
      <c r="IA64" s="305"/>
      <c r="IB64" s="305"/>
      <c r="IC64" s="305"/>
      <c r="ID64" s="305"/>
      <c r="IE64" s="305"/>
      <c r="IF64" s="305"/>
      <c r="IG64" s="305"/>
      <c r="IH64" s="305"/>
      <c r="II64" s="305"/>
      <c r="IJ64" s="305"/>
      <c r="IK64" s="305"/>
      <c r="IL64" s="305"/>
      <c r="IM64" s="305"/>
      <c r="IN64" s="305"/>
      <c r="IO64" s="305"/>
      <c r="IP64" s="305"/>
      <c r="IQ64" s="305"/>
      <c r="IR64" s="305"/>
      <c r="IS64" s="305"/>
      <c r="IT64" s="305"/>
      <c r="IU64" s="305"/>
      <c r="IV64" s="305"/>
    </row>
    <row r="65" spans="1:256" s="290" customFormat="1" ht="122.25" customHeight="1" thickBot="1">
      <c r="A65" s="15"/>
      <c r="B65" s="417">
        <f>IF(AND(R75&gt;=O75,R75&lt;&gt;0),"DATA POWROTU JEST WCZEŚNIEJSZA LUB RÓWNA DACIE WYJAZDU ! ! !","")&amp;IF(N76&lt;&gt;O75," BŁĄD W DATACH PRZYJAZDU ! ! !","")&amp;IF(Q76&lt;&gt;R75," BŁĄD W DATACH WYJAZDU ! ! !","")</f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1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5"/>
      <c r="DT65" s="305"/>
      <c r="DU65" s="305"/>
      <c r="DV65" s="305"/>
      <c r="DW65" s="305"/>
      <c r="DX65" s="305"/>
      <c r="DY65" s="305"/>
      <c r="DZ65" s="305"/>
      <c r="EA65" s="305"/>
      <c r="EB65" s="305"/>
      <c r="EC65" s="305"/>
      <c r="ED65" s="305"/>
      <c r="EE65" s="305"/>
      <c r="EF65" s="305"/>
      <c r="EG65" s="305"/>
      <c r="EH65" s="305"/>
      <c r="EI65" s="305"/>
      <c r="EJ65" s="305"/>
      <c r="EK65" s="305"/>
      <c r="EL65" s="305"/>
      <c r="EM65" s="305"/>
      <c r="EN65" s="305"/>
      <c r="EO65" s="305"/>
      <c r="EP65" s="305"/>
      <c r="EQ65" s="305"/>
      <c r="ER65" s="305"/>
      <c r="ES65" s="305"/>
      <c r="ET65" s="305"/>
      <c r="EU65" s="305"/>
      <c r="EV65" s="305"/>
      <c r="EW65" s="305"/>
      <c r="EX65" s="305"/>
      <c r="EY65" s="305"/>
      <c r="EZ65" s="305"/>
      <c r="FA65" s="305"/>
      <c r="FB65" s="305"/>
      <c r="FC65" s="305"/>
      <c r="FD65" s="305"/>
      <c r="FE65" s="305"/>
      <c r="FF65" s="305"/>
      <c r="FG65" s="305"/>
      <c r="FH65" s="305"/>
      <c r="FI65" s="305"/>
      <c r="FJ65" s="305"/>
      <c r="FK65" s="305"/>
      <c r="FL65" s="305"/>
      <c r="FM65" s="305"/>
      <c r="FN65" s="305"/>
      <c r="FO65" s="305"/>
      <c r="FP65" s="305"/>
      <c r="FQ65" s="305"/>
      <c r="FR65" s="305"/>
      <c r="FS65" s="305"/>
      <c r="FT65" s="305"/>
      <c r="FU65" s="305"/>
      <c r="FV65" s="305"/>
      <c r="FW65" s="305"/>
      <c r="FX65" s="305"/>
      <c r="FY65" s="305"/>
      <c r="FZ65" s="305"/>
      <c r="GA65" s="305"/>
      <c r="GB65" s="305"/>
      <c r="GC65" s="305"/>
      <c r="GD65" s="305"/>
      <c r="GE65" s="305"/>
      <c r="GF65" s="305"/>
      <c r="GG65" s="305"/>
      <c r="GH65" s="305"/>
      <c r="GI65" s="305"/>
      <c r="GJ65" s="305"/>
      <c r="GK65" s="305"/>
      <c r="GL65" s="305"/>
      <c r="GM65" s="305"/>
      <c r="GN65" s="305"/>
      <c r="GO65" s="305"/>
      <c r="GP65" s="305"/>
      <c r="GQ65" s="305"/>
      <c r="GR65" s="305"/>
      <c r="GS65" s="305"/>
      <c r="GT65" s="305"/>
      <c r="GU65" s="305"/>
      <c r="GV65" s="305"/>
      <c r="GW65" s="305"/>
      <c r="GX65" s="305"/>
      <c r="GY65" s="305"/>
      <c r="GZ65" s="305"/>
      <c r="HA65" s="305"/>
      <c r="HB65" s="305"/>
      <c r="HC65" s="305"/>
      <c r="HD65" s="305"/>
      <c r="HE65" s="305"/>
      <c r="HF65" s="305"/>
      <c r="HG65" s="305"/>
      <c r="HH65" s="305"/>
      <c r="HI65" s="305"/>
      <c r="HJ65" s="305"/>
      <c r="HK65" s="305"/>
      <c r="HL65" s="305"/>
      <c r="HM65" s="305"/>
      <c r="HN65" s="305"/>
      <c r="HO65" s="305"/>
      <c r="HP65" s="305"/>
      <c r="HQ65" s="305"/>
      <c r="HR65" s="305"/>
      <c r="HS65" s="305"/>
      <c r="HT65" s="305"/>
      <c r="HU65" s="305"/>
      <c r="HV65" s="305"/>
      <c r="HW65" s="305"/>
      <c r="HX65" s="305"/>
      <c r="HY65" s="305"/>
      <c r="HZ65" s="305"/>
      <c r="IA65" s="305"/>
      <c r="IB65" s="305"/>
      <c r="IC65" s="305"/>
      <c r="ID65" s="305"/>
      <c r="IE65" s="305"/>
      <c r="IF65" s="305"/>
      <c r="IG65" s="305"/>
      <c r="IH65" s="305"/>
      <c r="II65" s="305"/>
      <c r="IJ65" s="305"/>
      <c r="IK65" s="305"/>
      <c r="IL65" s="305"/>
      <c r="IM65" s="305"/>
      <c r="IN65" s="305"/>
      <c r="IO65" s="305"/>
      <c r="IP65" s="305"/>
      <c r="IQ65" s="305"/>
      <c r="IR65" s="305"/>
      <c r="IS65" s="305"/>
      <c r="IT65" s="305"/>
      <c r="IU65" s="305"/>
      <c r="IV65" s="305"/>
    </row>
    <row r="66" spans="1:27" s="316" customFormat="1" ht="18" customHeight="1">
      <c r="A66" s="15"/>
      <c r="B66" s="418" t="s">
        <v>12</v>
      </c>
      <c r="C66" s="370"/>
      <c r="D66" s="371"/>
      <c r="E66" s="369" t="s">
        <v>16</v>
      </c>
      <c r="F66" s="370"/>
      <c r="G66" s="370"/>
      <c r="H66" s="371"/>
      <c r="I66" s="372" t="s">
        <v>17</v>
      </c>
      <c r="J66" s="117" t="s">
        <v>71</v>
      </c>
      <c r="K66" s="117" t="s">
        <v>73</v>
      </c>
      <c r="L66" s="367" t="s">
        <v>18</v>
      </c>
      <c r="M66"/>
      <c r="N66" s="312"/>
      <c r="O66" s="312" t="s">
        <v>106</v>
      </c>
      <c r="P66" s="313" t="s">
        <v>53</v>
      </c>
      <c r="Q66" s="314">
        <v>30</v>
      </c>
      <c r="R66" s="312"/>
      <c r="S66" s="312"/>
      <c r="T66" s="315"/>
      <c r="U66" s="312"/>
      <c r="V66" s="312"/>
      <c r="W66" s="312"/>
      <c r="X66" s="312"/>
      <c r="Y66" s="312"/>
      <c r="Z66" s="312"/>
      <c r="AA66" s="312"/>
    </row>
    <row r="67" spans="1:27" s="316" customFormat="1" ht="18.75" customHeight="1">
      <c r="A67" s="15"/>
      <c r="B67" s="33" t="s">
        <v>13</v>
      </c>
      <c r="C67" s="32" t="s">
        <v>14</v>
      </c>
      <c r="D67" s="32" t="s">
        <v>97</v>
      </c>
      <c r="E67" s="392" t="s">
        <v>13</v>
      </c>
      <c r="F67" s="393"/>
      <c r="G67" s="32" t="s">
        <v>14</v>
      </c>
      <c r="H67" s="32" t="s">
        <v>98</v>
      </c>
      <c r="I67" s="373"/>
      <c r="J67" s="118" t="s">
        <v>72</v>
      </c>
      <c r="K67" s="118" t="s">
        <v>74</v>
      </c>
      <c r="L67" s="368"/>
      <c r="M67"/>
      <c r="N67" s="317" t="s">
        <v>101</v>
      </c>
      <c r="O67" s="317" t="s">
        <v>99</v>
      </c>
      <c r="Q67" s="317" t="s">
        <v>100</v>
      </c>
      <c r="R67" s="317" t="s">
        <v>99</v>
      </c>
      <c r="S67" s="312"/>
      <c r="T67" s="315"/>
      <c r="U67" s="312"/>
      <c r="V67" s="312"/>
      <c r="W67" s="312"/>
      <c r="X67" s="312"/>
      <c r="Y67" s="312"/>
      <c r="Z67" s="312"/>
      <c r="AA67" s="317"/>
    </row>
    <row r="68" spans="1:27" s="316" customFormat="1" ht="18.75" customHeight="1">
      <c r="A68" s="15"/>
      <c r="B68" s="272" t="s">
        <v>120</v>
      </c>
      <c r="C68" s="273"/>
      <c r="D68" s="288">
        <v>41275</v>
      </c>
      <c r="E68" s="374" t="s">
        <v>121</v>
      </c>
      <c r="F68" s="375"/>
      <c r="G68" s="273"/>
      <c r="H68" s="288">
        <v>41275.5416782407</v>
      </c>
      <c r="I68" s="299" t="s">
        <v>119</v>
      </c>
      <c r="J68" s="274">
        <v>500</v>
      </c>
      <c r="K68" s="123">
        <f>IF(I68=B31,IF(OR(J68&gt;0,OR($B68=0,$D68=0,$E68=0,$H68=0)),$R$28,0),0)</f>
        <v>0.8358</v>
      </c>
      <c r="L68" s="88">
        <f>J68*K68</f>
        <v>417.9</v>
      </c>
      <c r="M68"/>
      <c r="N68" s="318">
        <f>IF(AND(H68&lt;&gt;0,H69=0),H68,0)</f>
        <v>0</v>
      </c>
      <c r="O68" s="319">
        <f>IF(AND(H68&lt;&gt;0,H68&gt;H69),H68,0)</f>
        <v>0</v>
      </c>
      <c r="P68" s="320"/>
      <c r="Q68" s="318">
        <f>IF(AND(D68&lt;&gt;0,D69=0),D68,0)</f>
        <v>0</v>
      </c>
      <c r="R68" s="318">
        <f>IF(AND(D68&lt;&gt;0,D68&gt;D69),D68,0)</f>
        <v>0</v>
      </c>
      <c r="S68" s="312"/>
      <c r="T68" s="312"/>
      <c r="U68" s="312"/>
      <c r="V68" s="312"/>
      <c r="W68" s="321"/>
      <c r="X68" s="322"/>
      <c r="Y68" s="312"/>
      <c r="Z68" s="312"/>
      <c r="AA68" s="312"/>
    </row>
    <row r="69" spans="1:27" s="316" customFormat="1" ht="18.75" customHeight="1">
      <c r="A69" s="15"/>
      <c r="B69" s="272" t="s">
        <v>122</v>
      </c>
      <c r="C69" s="273"/>
      <c r="D69" s="288">
        <v>41278.0416666667</v>
      </c>
      <c r="E69" s="374" t="s">
        <v>123</v>
      </c>
      <c r="F69" s="375"/>
      <c r="G69" s="273"/>
      <c r="H69" s="288">
        <v>41278.2916666667</v>
      </c>
      <c r="I69" s="299" t="s">
        <v>119</v>
      </c>
      <c r="J69" s="274">
        <v>500</v>
      </c>
      <c r="K69" s="123">
        <f>IF(I69=$B$31,IF(OR(J69&gt;0,OR($B69=0,$D69=0,$E69=0,$H69=0)),$R$28,0),0)</f>
        <v>0.8358</v>
      </c>
      <c r="L69" s="88">
        <f aca="true" t="shared" si="1" ref="L69:L75">J69*K69</f>
        <v>417.9</v>
      </c>
      <c r="M69"/>
      <c r="N69" s="318">
        <f aca="true" t="shared" si="2" ref="N69:N74">IF(AND(H70=0,H69&lt;&gt;0),H69,0)</f>
        <v>41278.2916666667</v>
      </c>
      <c r="O69" s="319">
        <f>IF(AND(H69&lt;&gt;0,H69&gt;H68,H69&gt;O68),H69,O68)</f>
        <v>41278.2916666667</v>
      </c>
      <c r="P69" s="320"/>
      <c r="Q69" s="318">
        <f>IF(AND(D70=0,D69&lt;&gt;0),D69,0)</f>
        <v>41278.0416666667</v>
      </c>
      <c r="R69" s="318">
        <f>IF(AND(D69&lt;&gt;0,D69&gt;D68,D69&gt;R68),D69,R68)</f>
        <v>41278.0416666667</v>
      </c>
      <c r="S69" s="323"/>
      <c r="T69" s="312"/>
      <c r="U69" s="312"/>
      <c r="V69" s="312"/>
      <c r="W69" s="324"/>
      <c r="X69" s="324"/>
      <c r="Y69" s="312"/>
      <c r="Z69" s="312"/>
      <c r="AA69" s="317"/>
    </row>
    <row r="70" spans="1:27" s="316" customFormat="1" ht="18.75" customHeight="1">
      <c r="A70" s="15"/>
      <c r="B70" s="272"/>
      <c r="C70" s="273"/>
      <c r="D70" s="288"/>
      <c r="E70" s="374"/>
      <c r="F70" s="375"/>
      <c r="G70" s="273"/>
      <c r="H70" s="288"/>
      <c r="I70" s="299"/>
      <c r="J70" s="274"/>
      <c r="K70" s="123">
        <f aca="true" t="shared" si="3" ref="K70:K75">IF(I70=$B$31,IF(OR(J70&gt;0,OR($B70=0,$D70=0,$E70=0,$H70=0)),$R$28,0),0)</f>
        <v>0</v>
      </c>
      <c r="L70" s="88">
        <f t="shared" si="1"/>
        <v>0</v>
      </c>
      <c r="M70"/>
      <c r="N70" s="318">
        <f t="shared" si="2"/>
        <v>0</v>
      </c>
      <c r="O70" s="319">
        <f aca="true" t="shared" si="4" ref="O70:O75">IF(AND(H70&lt;&gt;0,H70&gt;H69,H70&gt;O69),H70,O69)</f>
        <v>41278.2916666667</v>
      </c>
      <c r="P70" s="320"/>
      <c r="Q70" s="318">
        <f aca="true" t="shared" si="5" ref="Q70:Q75">IF(AND(D71=0,D70&lt;&gt;0),D70,0)</f>
        <v>0</v>
      </c>
      <c r="R70" s="318">
        <f aca="true" t="shared" si="6" ref="R70:R75">IF(AND(D70&lt;&gt;0,D70&gt;D69,D70&gt;R69),D70,R69)</f>
        <v>41278.0416666667</v>
      </c>
      <c r="S70" s="323"/>
      <c r="T70" s="312"/>
      <c r="U70" s="312"/>
      <c r="V70" s="312"/>
      <c r="W70" s="312"/>
      <c r="X70" s="325"/>
      <c r="Y70" s="312"/>
      <c r="Z70" s="312"/>
      <c r="AA70" s="317"/>
    </row>
    <row r="71" spans="1:27" s="316" customFormat="1" ht="18.75" customHeight="1">
      <c r="A71" s="15"/>
      <c r="B71" s="272"/>
      <c r="C71" s="273"/>
      <c r="D71" s="288"/>
      <c r="E71" s="374"/>
      <c r="F71" s="375"/>
      <c r="G71" s="273"/>
      <c r="H71" s="288"/>
      <c r="I71" s="299"/>
      <c r="J71" s="274"/>
      <c r="K71" s="123">
        <f t="shared" si="3"/>
        <v>0</v>
      </c>
      <c r="L71" s="88">
        <f t="shared" si="1"/>
        <v>0</v>
      </c>
      <c r="M71"/>
      <c r="N71" s="318">
        <f t="shared" si="2"/>
        <v>0</v>
      </c>
      <c r="O71" s="319">
        <f t="shared" si="4"/>
        <v>41278.2916666667</v>
      </c>
      <c r="P71" s="320"/>
      <c r="Q71" s="318">
        <f t="shared" si="5"/>
        <v>0</v>
      </c>
      <c r="R71" s="318">
        <f>IF(AND(D71&lt;&gt;0,D71&gt;D70,D71&gt;R70),D71,R70)</f>
        <v>41278.0416666667</v>
      </c>
      <c r="S71" s="323"/>
      <c r="T71" s="312"/>
      <c r="U71" s="312"/>
      <c r="V71" s="312"/>
      <c r="W71" s="312"/>
      <c r="X71" s="312"/>
      <c r="Y71" s="312"/>
      <c r="Z71" s="325"/>
      <c r="AA71" s="317"/>
    </row>
    <row r="72" spans="1:27" s="316" customFormat="1" ht="18.75" customHeight="1">
      <c r="A72" s="15"/>
      <c r="B72" s="272"/>
      <c r="C72" s="273"/>
      <c r="D72" s="288"/>
      <c r="E72" s="374"/>
      <c r="F72" s="375"/>
      <c r="G72" s="273"/>
      <c r="H72" s="288"/>
      <c r="I72" s="299"/>
      <c r="J72" s="274"/>
      <c r="K72" s="123">
        <f t="shared" si="3"/>
        <v>0</v>
      </c>
      <c r="L72" s="88">
        <f t="shared" si="1"/>
        <v>0</v>
      </c>
      <c r="M72" s="1"/>
      <c r="N72" s="318">
        <f t="shared" si="2"/>
        <v>0</v>
      </c>
      <c r="O72" s="319">
        <f t="shared" si="4"/>
        <v>41278.2916666667</v>
      </c>
      <c r="P72" s="320"/>
      <c r="Q72" s="318">
        <f t="shared" si="5"/>
        <v>0</v>
      </c>
      <c r="R72" s="318">
        <f t="shared" si="6"/>
        <v>41278.0416666667</v>
      </c>
      <c r="S72" s="323"/>
      <c r="T72" s="312"/>
      <c r="U72" s="312"/>
      <c r="V72" s="312"/>
      <c r="W72" s="312"/>
      <c r="X72" s="323"/>
      <c r="Y72" s="312"/>
      <c r="Z72" s="312"/>
      <c r="AA72" s="317"/>
    </row>
    <row r="73" spans="1:27" s="316" customFormat="1" ht="18.75" customHeight="1">
      <c r="A73" s="15"/>
      <c r="B73" s="272"/>
      <c r="C73" s="273"/>
      <c r="D73" s="288"/>
      <c r="E73" s="374"/>
      <c r="F73" s="375"/>
      <c r="G73" s="273"/>
      <c r="H73" s="288"/>
      <c r="I73" s="299"/>
      <c r="J73" s="274"/>
      <c r="K73" s="123">
        <f t="shared" si="3"/>
        <v>0</v>
      </c>
      <c r="L73" s="88">
        <f t="shared" si="1"/>
        <v>0</v>
      </c>
      <c r="M73"/>
      <c r="N73" s="318">
        <f t="shared" si="2"/>
        <v>0</v>
      </c>
      <c r="O73" s="319">
        <f t="shared" si="4"/>
        <v>41278.2916666667</v>
      </c>
      <c r="P73" s="320"/>
      <c r="Q73" s="318">
        <f t="shared" si="5"/>
        <v>0</v>
      </c>
      <c r="R73" s="318">
        <f t="shared" si="6"/>
        <v>41278.0416666667</v>
      </c>
      <c r="S73" s="312"/>
      <c r="T73" s="312"/>
      <c r="U73" s="312"/>
      <c r="V73" s="312"/>
      <c r="W73" s="312"/>
      <c r="X73" s="312"/>
      <c r="Y73" s="312"/>
      <c r="Z73" s="312"/>
      <c r="AA73" s="317"/>
    </row>
    <row r="74" spans="1:27" s="316" customFormat="1" ht="18" customHeight="1">
      <c r="A74" s="15"/>
      <c r="B74" s="272"/>
      <c r="C74" s="273"/>
      <c r="D74" s="288"/>
      <c r="E74" s="374"/>
      <c r="F74" s="375"/>
      <c r="G74" s="273"/>
      <c r="H74" s="288"/>
      <c r="I74" s="299"/>
      <c r="J74" s="274"/>
      <c r="K74" s="123">
        <f t="shared" si="3"/>
        <v>0</v>
      </c>
      <c r="L74" s="88">
        <f t="shared" si="1"/>
        <v>0</v>
      </c>
      <c r="M74"/>
      <c r="N74" s="318">
        <f t="shared" si="2"/>
        <v>0</v>
      </c>
      <c r="O74" s="319">
        <f t="shared" si="4"/>
        <v>41278.2916666667</v>
      </c>
      <c r="P74" s="320"/>
      <c r="Q74" s="318">
        <f t="shared" si="5"/>
        <v>0</v>
      </c>
      <c r="R74" s="318">
        <f t="shared" si="6"/>
        <v>41278.0416666667</v>
      </c>
      <c r="S74" s="312"/>
      <c r="T74" s="326"/>
      <c r="U74" s="312"/>
      <c r="V74" s="312"/>
      <c r="W74" s="312"/>
      <c r="X74" s="312"/>
      <c r="Y74" s="312"/>
      <c r="Z74" s="312"/>
      <c r="AA74" s="317"/>
    </row>
    <row r="75" spans="1:27" s="316" customFormat="1" ht="18.75" customHeight="1" thickBot="1">
      <c r="A75" s="15"/>
      <c r="B75" s="272"/>
      <c r="C75" s="273"/>
      <c r="D75" s="288"/>
      <c r="E75" s="419"/>
      <c r="F75" s="420"/>
      <c r="G75" s="273"/>
      <c r="H75" s="288"/>
      <c r="I75" s="299"/>
      <c r="J75" s="275"/>
      <c r="K75" s="123">
        <f t="shared" si="3"/>
        <v>0</v>
      </c>
      <c r="L75" s="88">
        <f t="shared" si="1"/>
        <v>0</v>
      </c>
      <c r="M75"/>
      <c r="N75" s="318">
        <f>IF(AND(H76=0),H75,0)</f>
        <v>0</v>
      </c>
      <c r="O75" s="319">
        <f t="shared" si="4"/>
        <v>41278.2916666667</v>
      </c>
      <c r="P75" s="320"/>
      <c r="Q75" s="318">
        <f t="shared" si="5"/>
        <v>0</v>
      </c>
      <c r="R75" s="318">
        <f t="shared" si="6"/>
        <v>41278.0416666667</v>
      </c>
      <c r="S75" s="312"/>
      <c r="T75" s="323"/>
      <c r="U75" s="312"/>
      <c r="V75" s="312"/>
      <c r="W75" s="312"/>
      <c r="X75" s="312"/>
      <c r="Y75" s="312"/>
      <c r="Z75" s="312"/>
      <c r="AA75" s="317"/>
    </row>
    <row r="76" spans="1:27" s="316" customFormat="1" ht="18.75" customHeight="1">
      <c r="A76" s="15"/>
      <c r="B76" s="235"/>
      <c r="C76" s="236"/>
      <c r="D76" s="236"/>
      <c r="E76" s="236"/>
      <c r="F76" s="237"/>
      <c r="G76" s="353" t="s">
        <v>114</v>
      </c>
      <c r="H76" s="354"/>
      <c r="I76" s="354"/>
      <c r="J76" s="354"/>
      <c r="K76" s="355"/>
      <c r="L76" s="350">
        <f>IF(OR(AD8=1),0,L68+L69+L70+L71+L72+L73+L74+L75)</f>
        <v>835.8</v>
      </c>
      <c r="M76"/>
      <c r="N76" s="318">
        <f>SUM(N68:N75)</f>
        <v>41278.2916666667</v>
      </c>
      <c r="O76" s="320"/>
      <c r="P76" s="327"/>
      <c r="Q76" s="328">
        <f>SUM(Q68:Q75)</f>
        <v>41278.0416666667</v>
      </c>
      <c r="R76" s="329"/>
      <c r="S76" s="312"/>
      <c r="T76" s="323"/>
      <c r="U76" s="312"/>
      <c r="V76" s="312"/>
      <c r="W76" s="312"/>
      <c r="X76" s="312"/>
      <c r="Y76" s="312"/>
      <c r="Z76" s="312"/>
      <c r="AA76" s="317"/>
    </row>
    <row r="77" spans="1:27" s="316" customFormat="1" ht="18">
      <c r="A77" s="15"/>
      <c r="B77" s="378" t="s">
        <v>91</v>
      </c>
      <c r="C77" s="379"/>
      <c r="D77" s="379"/>
      <c r="E77" s="379"/>
      <c r="F77" s="380"/>
      <c r="G77" s="356"/>
      <c r="H77" s="357"/>
      <c r="I77" s="357"/>
      <c r="J77" s="357"/>
      <c r="K77" s="358"/>
      <c r="L77" s="351"/>
      <c r="M77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</row>
    <row r="78" spans="1:27" s="316" customFormat="1" ht="18.75" thickBot="1">
      <c r="A78" s="15"/>
      <c r="B78" s="378"/>
      <c r="C78" s="379"/>
      <c r="D78" s="379"/>
      <c r="E78" s="379"/>
      <c r="F78" s="380"/>
      <c r="G78" s="359"/>
      <c r="H78" s="360"/>
      <c r="I78" s="360"/>
      <c r="J78" s="360"/>
      <c r="K78" s="361"/>
      <c r="L78" s="352"/>
      <c r="M78"/>
      <c r="N78" s="330"/>
      <c r="O78" s="330"/>
      <c r="P78" s="326"/>
      <c r="Q78" s="331"/>
      <c r="R78" s="332"/>
      <c r="S78" s="333"/>
      <c r="T78" s="325"/>
      <c r="U78" s="312"/>
      <c r="V78" s="312"/>
      <c r="W78" s="312"/>
      <c r="X78" s="312"/>
      <c r="Y78" s="312"/>
      <c r="Z78" s="312"/>
      <c r="AA78" s="312"/>
    </row>
    <row r="79" spans="1:27" s="316" customFormat="1" ht="18.75" customHeight="1">
      <c r="A79" s="15"/>
      <c r="B79" s="238"/>
      <c r="C79" s="239"/>
      <c r="D79" s="239"/>
      <c r="E79" s="239"/>
      <c r="F79" s="286"/>
      <c r="G79" s="353" t="s">
        <v>20</v>
      </c>
      <c r="H79" s="354"/>
      <c r="I79" s="354"/>
      <c r="J79" s="354"/>
      <c r="K79" s="355"/>
      <c r="L79" s="350">
        <f>IF(AND(AD8&lt;&gt;1,L76&lt;&gt;0,P11=V4),O95*20%*Q66,0)</f>
        <v>24</v>
      </c>
      <c r="M79" s="268"/>
      <c r="N79" s="330" t="s">
        <v>105</v>
      </c>
      <c r="O79" s="319">
        <f>O75-D68</f>
        <v>3.29166666670062</v>
      </c>
      <c r="P79" s="334">
        <f>O79</f>
        <v>3.29166666670062</v>
      </c>
      <c r="Q79" s="335"/>
      <c r="R79" s="335"/>
      <c r="S79" s="336">
        <f>R79</f>
        <v>0</v>
      </c>
      <c r="T79" s="312"/>
      <c r="U79" s="312"/>
      <c r="V79" s="312"/>
      <c r="W79" s="312"/>
      <c r="X79" s="312"/>
      <c r="Y79" s="312"/>
      <c r="Z79" s="312"/>
      <c r="AA79" s="312"/>
    </row>
    <row r="80" spans="1:27" s="316" customFormat="1" ht="18">
      <c r="A80" s="15"/>
      <c r="B80" s="240"/>
      <c r="C80" s="241"/>
      <c r="D80" s="241"/>
      <c r="E80" s="241"/>
      <c r="F80" s="252"/>
      <c r="G80" s="356"/>
      <c r="H80" s="357"/>
      <c r="I80" s="357"/>
      <c r="J80" s="357"/>
      <c r="K80" s="358"/>
      <c r="L80" s="351"/>
      <c r="M80" s="268"/>
      <c r="N80" s="366" t="s">
        <v>103</v>
      </c>
      <c r="O80" s="366"/>
      <c r="P80" s="337"/>
      <c r="Q80" s="335"/>
      <c r="R80" s="335"/>
      <c r="S80" s="336">
        <f>R80</f>
        <v>0</v>
      </c>
      <c r="T80" s="312"/>
      <c r="U80" s="312"/>
      <c r="V80" s="312"/>
      <c r="W80" s="312"/>
      <c r="X80" s="312"/>
      <c r="Y80" s="312"/>
      <c r="Z80" s="312"/>
      <c r="AA80" s="312"/>
    </row>
    <row r="81" spans="1:27" s="316" customFormat="1" ht="18.75" thickBot="1">
      <c r="A81" s="15"/>
      <c r="B81" s="271"/>
      <c r="C81" s="241"/>
      <c r="D81" s="241"/>
      <c r="E81" s="270"/>
      <c r="F81" s="253"/>
      <c r="G81" s="359"/>
      <c r="H81" s="360"/>
      <c r="I81" s="360"/>
      <c r="J81" s="360"/>
      <c r="K81" s="361"/>
      <c r="L81" s="352"/>
      <c r="M81" s="268"/>
      <c r="N81" s="330"/>
      <c r="O81" s="312"/>
      <c r="P81" s="338"/>
      <c r="Q81" s="335"/>
      <c r="R81" s="315"/>
      <c r="S81" s="312"/>
      <c r="T81" s="312"/>
      <c r="U81" s="312"/>
      <c r="V81" s="312"/>
      <c r="W81" s="312"/>
      <c r="X81" s="312"/>
      <c r="Y81" s="312"/>
      <c r="Z81" s="312"/>
      <c r="AA81" s="312"/>
    </row>
    <row r="82" spans="1:27" s="316" customFormat="1" ht="18.75" customHeight="1">
      <c r="A82" s="15"/>
      <c r="B82" s="243" t="s">
        <v>10</v>
      </c>
      <c r="C82" s="241"/>
      <c r="D82" s="241"/>
      <c r="E82" s="242" t="s">
        <v>11</v>
      </c>
      <c r="F82" s="253"/>
      <c r="G82" s="353" t="s">
        <v>23</v>
      </c>
      <c r="H82" s="354"/>
      <c r="I82" s="354"/>
      <c r="J82" s="354"/>
      <c r="K82" s="355"/>
      <c r="L82" s="350">
        <f>IF(P9=V4,0,O93-(O93*T13))</f>
        <v>78.75</v>
      </c>
      <c r="M82"/>
      <c r="N82" s="339">
        <v>0.33333333333333</v>
      </c>
      <c r="O82" s="340">
        <f>IF(AND(P79&gt;=N82,P79&lt;=N83),0.5*Q66,0)</f>
        <v>0</v>
      </c>
      <c r="P82" s="341"/>
      <c r="Q82" s="342"/>
      <c r="R82" s="315"/>
      <c r="S82" s="312"/>
      <c r="T82" s="312"/>
      <c r="U82" s="312"/>
      <c r="V82" s="312"/>
      <c r="W82" s="312"/>
      <c r="X82" s="312"/>
      <c r="Y82" s="312"/>
      <c r="Z82" s="312"/>
      <c r="AA82" s="312"/>
    </row>
    <row r="83" spans="1:27" s="316" customFormat="1" ht="18.75" customHeight="1" thickBot="1">
      <c r="A83" s="15"/>
      <c r="B83" s="244"/>
      <c r="C83" s="245"/>
      <c r="D83" s="245"/>
      <c r="E83" s="246"/>
      <c r="F83" s="247"/>
      <c r="G83" s="356"/>
      <c r="H83" s="357"/>
      <c r="I83" s="357"/>
      <c r="J83" s="357"/>
      <c r="K83" s="358"/>
      <c r="L83" s="351"/>
      <c r="M83"/>
      <c r="N83" s="339">
        <v>0.5</v>
      </c>
      <c r="O83" s="340">
        <f>IF(AND(P79&lt;N90,P79&gt;N83),1*Q66,0)</f>
        <v>0</v>
      </c>
      <c r="P83" s="312"/>
      <c r="Q83" s="335"/>
      <c r="R83" s="312"/>
      <c r="S83" s="312"/>
      <c r="T83" s="312"/>
      <c r="U83" s="312"/>
      <c r="V83" s="312"/>
      <c r="W83" s="312"/>
      <c r="X83" s="312"/>
      <c r="Y83" s="312"/>
      <c r="Z83" s="312"/>
      <c r="AA83" s="312"/>
    </row>
    <row r="84" spans="1:27" s="316" customFormat="1" ht="18.75" customHeight="1" thickBot="1">
      <c r="A84" s="15"/>
      <c r="B84" s="248"/>
      <c r="C84" s="249"/>
      <c r="D84" s="249"/>
      <c r="E84" s="249"/>
      <c r="F84" s="250"/>
      <c r="G84" s="359"/>
      <c r="H84" s="360"/>
      <c r="I84" s="360"/>
      <c r="J84" s="360"/>
      <c r="K84" s="361"/>
      <c r="L84" s="352"/>
      <c r="M84"/>
      <c r="N84" s="312"/>
      <c r="O84" s="312"/>
      <c r="P84" s="343"/>
      <c r="Q84" s="315"/>
      <c r="R84" s="312"/>
      <c r="S84" s="312"/>
      <c r="T84" s="312"/>
      <c r="U84" s="312"/>
      <c r="V84" s="312"/>
      <c r="W84" s="312"/>
      <c r="X84" s="312"/>
      <c r="Y84" s="312"/>
      <c r="Z84" s="312"/>
      <c r="AA84" s="312"/>
    </row>
    <row r="85" spans="1:27" s="316" customFormat="1" ht="18.75" customHeight="1">
      <c r="A85" s="15"/>
      <c r="B85" s="251" t="s">
        <v>111</v>
      </c>
      <c r="C85" s="362"/>
      <c r="D85" s="362"/>
      <c r="E85" s="241"/>
      <c r="F85" s="252"/>
      <c r="G85" s="353" t="s">
        <v>24</v>
      </c>
      <c r="H85" s="354"/>
      <c r="I85" s="354"/>
      <c r="J85" s="354"/>
      <c r="K85" s="355"/>
      <c r="L85" s="363"/>
      <c r="M85"/>
      <c r="N85" s="312" t="s">
        <v>102</v>
      </c>
      <c r="O85" s="340">
        <f>SUM(O82:O83)</f>
        <v>0</v>
      </c>
      <c r="P85" s="323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</row>
    <row r="86" spans="1:27" s="316" customFormat="1" ht="18">
      <c r="A86" s="15"/>
      <c r="B86" s="251" t="s">
        <v>30</v>
      </c>
      <c r="C86" s="362">
        <f>L94-C85</f>
        <v>1073.55</v>
      </c>
      <c r="D86" s="362"/>
      <c r="E86" s="241"/>
      <c r="F86" s="252"/>
      <c r="G86" s="356"/>
      <c r="H86" s="357"/>
      <c r="I86" s="357"/>
      <c r="J86" s="357"/>
      <c r="K86" s="358"/>
      <c r="L86" s="364"/>
      <c r="M86"/>
      <c r="N86" s="312"/>
      <c r="O86" s="312"/>
      <c r="P86" s="312"/>
      <c r="Q86" s="315"/>
      <c r="R86" s="312"/>
      <c r="S86" s="312"/>
      <c r="T86" s="312"/>
      <c r="U86" s="312"/>
      <c r="V86" s="312"/>
      <c r="W86" s="312"/>
      <c r="X86" s="312"/>
      <c r="Y86" s="312"/>
      <c r="Z86" s="312"/>
      <c r="AA86" s="312"/>
    </row>
    <row r="87" spans="1:27" s="316" customFormat="1" ht="18.75" thickBot="1">
      <c r="A87" s="15"/>
      <c r="B87" s="240"/>
      <c r="C87" s="241"/>
      <c r="D87" s="241"/>
      <c r="E87" s="241"/>
      <c r="F87" s="252"/>
      <c r="G87" s="359"/>
      <c r="H87" s="360"/>
      <c r="I87" s="360"/>
      <c r="J87" s="360"/>
      <c r="K87" s="361"/>
      <c r="L87" s="365"/>
      <c r="M87"/>
      <c r="N87" s="312"/>
      <c r="O87" s="312"/>
      <c r="P87" s="312"/>
      <c r="Q87" s="325"/>
      <c r="R87" s="312"/>
      <c r="S87" s="312"/>
      <c r="T87" s="312"/>
      <c r="U87" s="312"/>
      <c r="V87" s="312"/>
      <c r="W87" s="312"/>
      <c r="X87" s="312"/>
      <c r="Y87" s="312"/>
      <c r="Z87" s="312"/>
      <c r="AA87" s="312"/>
    </row>
    <row r="88" spans="1:27" s="316" customFormat="1" ht="19.5" customHeight="1">
      <c r="A88" s="15"/>
      <c r="B88" s="251" t="s">
        <v>6</v>
      </c>
      <c r="C88" s="376">
        <f>'STRONA 2'!B26</f>
      </c>
      <c r="D88" s="376"/>
      <c r="E88" s="376"/>
      <c r="F88" s="252"/>
      <c r="G88" s="353" t="s">
        <v>25</v>
      </c>
      <c r="H88" s="354"/>
      <c r="I88" s="354"/>
      <c r="J88" s="354"/>
      <c r="K88" s="355"/>
      <c r="L88" s="425">
        <f>IF(AND(AD8&lt;&gt;1,P12=V5),P13*1.5*Q66,0)</f>
        <v>135</v>
      </c>
      <c r="M88"/>
      <c r="N88" s="366" t="s">
        <v>104</v>
      </c>
      <c r="O88" s="366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</row>
    <row r="89" spans="1:27" s="316" customFormat="1" ht="18">
      <c r="A89" s="15"/>
      <c r="B89" s="240"/>
      <c r="C89" s="377"/>
      <c r="D89" s="377"/>
      <c r="E89" s="377"/>
      <c r="F89" s="252"/>
      <c r="G89" s="356"/>
      <c r="H89" s="357"/>
      <c r="I89" s="357"/>
      <c r="J89" s="357"/>
      <c r="K89" s="358"/>
      <c r="L89" s="426"/>
      <c r="M89"/>
      <c r="N89" s="312"/>
      <c r="O89" s="312"/>
      <c r="P89" s="312"/>
      <c r="Q89" s="312"/>
      <c r="R89" s="312"/>
      <c r="S89" s="312"/>
      <c r="T89" s="312"/>
      <c r="U89" s="344"/>
      <c r="V89" s="312"/>
      <c r="W89" s="312"/>
      <c r="X89" s="312"/>
      <c r="Y89" s="312"/>
      <c r="Z89" s="312"/>
      <c r="AA89" s="312"/>
    </row>
    <row r="90" spans="1:27" s="316" customFormat="1" ht="18.75" thickBot="1">
      <c r="A90" s="15"/>
      <c r="B90" s="240"/>
      <c r="C90" s="241"/>
      <c r="D90" s="241"/>
      <c r="E90" s="241"/>
      <c r="F90" s="252"/>
      <c r="G90" s="359"/>
      <c r="H90" s="360"/>
      <c r="I90" s="360"/>
      <c r="J90" s="360"/>
      <c r="K90" s="361"/>
      <c r="L90" s="427"/>
      <c r="M90"/>
      <c r="N90" s="339">
        <v>1</v>
      </c>
      <c r="O90" s="340">
        <f>IF(AND(O79&gt;=N90,O79-P90&lt;N91),P90*Q66,0)</f>
        <v>90</v>
      </c>
      <c r="P90" s="341">
        <f>ROUNDDOWN(O79,0)</f>
        <v>3</v>
      </c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</row>
    <row r="91" spans="1:27" s="316" customFormat="1" ht="18.75" customHeight="1">
      <c r="A91" s="15"/>
      <c r="B91" s="240"/>
      <c r="C91" s="241"/>
      <c r="D91" s="241"/>
      <c r="E91" s="241"/>
      <c r="F91" s="252"/>
      <c r="G91" s="353" t="s">
        <v>26</v>
      </c>
      <c r="H91" s="354"/>
      <c r="I91" s="354"/>
      <c r="J91" s="354"/>
      <c r="K91" s="355"/>
      <c r="L91" s="425"/>
      <c r="M91"/>
      <c r="N91" s="339">
        <v>1.33333333333333</v>
      </c>
      <c r="O91" s="340">
        <f>IF(AND(P91&gt;0,P91&lt;=N82),1/2*Q66,0)</f>
        <v>15</v>
      </c>
      <c r="P91" s="345">
        <f>IF(P90&lt;&gt;0,O79-P90,0)</f>
        <v>0.29166666670062</v>
      </c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</row>
    <row r="92" spans="1:27" s="316" customFormat="1" ht="18">
      <c r="A92" s="15"/>
      <c r="B92" s="271"/>
      <c r="C92" s="241"/>
      <c r="D92" s="241"/>
      <c r="E92" s="270"/>
      <c r="F92" s="253"/>
      <c r="G92" s="356"/>
      <c r="H92" s="357"/>
      <c r="I92" s="357"/>
      <c r="J92" s="357"/>
      <c r="K92" s="358"/>
      <c r="L92" s="426"/>
      <c r="M92"/>
      <c r="N92" s="312"/>
      <c r="O92" s="346">
        <f>IF(AND(P91&gt;0,P91&gt;N82),Q66,0)</f>
        <v>0</v>
      </c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</row>
    <row r="93" spans="1:27" s="316" customFormat="1" ht="18.75" thickBot="1">
      <c r="A93" s="15"/>
      <c r="B93" s="243" t="s">
        <v>10</v>
      </c>
      <c r="C93" s="241"/>
      <c r="D93" s="241"/>
      <c r="E93" s="242" t="s">
        <v>11</v>
      </c>
      <c r="F93" s="253"/>
      <c r="G93" s="359"/>
      <c r="H93" s="360"/>
      <c r="I93" s="360"/>
      <c r="J93" s="360"/>
      <c r="K93" s="361"/>
      <c r="L93" s="427"/>
      <c r="M93"/>
      <c r="N93" s="312" t="s">
        <v>109</v>
      </c>
      <c r="O93" s="340">
        <f>SUM(O90:O92)+O85</f>
        <v>105</v>
      </c>
      <c r="P93" s="312">
        <f>O93/Q66</f>
        <v>3.5</v>
      </c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</row>
    <row r="94" spans="1:27" s="316" customFormat="1" ht="19.5" customHeight="1" thickBot="1">
      <c r="A94" s="15"/>
      <c r="B94" s="244"/>
      <c r="C94" s="245"/>
      <c r="D94" s="245"/>
      <c r="E94" s="246"/>
      <c r="F94" s="247"/>
      <c r="G94" s="428" t="s">
        <v>28</v>
      </c>
      <c r="H94" s="429"/>
      <c r="I94" s="429"/>
      <c r="J94" s="429"/>
      <c r="K94" s="430"/>
      <c r="L94" s="423">
        <f>L79+L76+L82+L85+L88+L91</f>
        <v>1073.55</v>
      </c>
      <c r="M94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</row>
    <row r="95" spans="1:27" s="316" customFormat="1" ht="18.75" thickBot="1">
      <c r="A95" s="15"/>
      <c r="B95" s="235"/>
      <c r="C95" s="254"/>
      <c r="D95" s="249"/>
      <c r="E95" s="249"/>
      <c r="F95" s="250"/>
      <c r="G95" s="431"/>
      <c r="H95" s="432"/>
      <c r="I95" s="432"/>
      <c r="J95" s="432"/>
      <c r="K95" s="433"/>
      <c r="L95" s="424"/>
      <c r="M95"/>
      <c r="N95" s="327">
        <v>1</v>
      </c>
      <c r="O95" s="347">
        <f>ROUNDUP(O79/N95,0)</f>
        <v>4</v>
      </c>
      <c r="P95" s="312" t="s">
        <v>108</v>
      </c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</row>
    <row r="96" spans="1:27" s="316" customFormat="1" ht="18" customHeight="1">
      <c r="A96" s="15"/>
      <c r="B96" s="421" t="s">
        <v>92</v>
      </c>
      <c r="C96" s="422"/>
      <c r="D96" s="422"/>
      <c r="E96" s="255"/>
      <c r="F96" s="256"/>
      <c r="G96" s="257"/>
      <c r="H96" s="258"/>
      <c r="I96" s="258"/>
      <c r="J96" s="258"/>
      <c r="K96" s="258"/>
      <c r="L96" s="259"/>
      <c r="M96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</row>
    <row r="97" spans="1:27" s="349" customFormat="1" ht="18">
      <c r="A97" s="15"/>
      <c r="B97" s="421"/>
      <c r="C97" s="422"/>
      <c r="D97" s="422"/>
      <c r="E97" s="255"/>
      <c r="F97" s="256"/>
      <c r="G97" s="260"/>
      <c r="H97" s="261"/>
      <c r="I97" s="261"/>
      <c r="J97" s="261"/>
      <c r="K97" s="261"/>
      <c r="L97" s="262"/>
      <c r="M97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</row>
    <row r="98" spans="1:52" s="297" customFormat="1" ht="18.75">
      <c r="A98" s="15"/>
      <c r="B98" s="421"/>
      <c r="C98" s="422"/>
      <c r="D98" s="422"/>
      <c r="E98" s="269"/>
      <c r="F98" s="256"/>
      <c r="G98" s="414" t="str">
        <f>'Excelblog.pl - Kwoty słownie'!B38</f>
        <v>jeden tysiąc siedemdziesiąt trzy złote 55/100 groszy </v>
      </c>
      <c r="H98" s="415"/>
      <c r="I98" s="415"/>
      <c r="J98" s="415"/>
      <c r="K98" s="415"/>
      <c r="L98" s="416"/>
      <c r="M98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</row>
    <row r="99" spans="1:52" s="297" customFormat="1" ht="18.75" thickBot="1">
      <c r="A99" s="15"/>
      <c r="B99" s="263"/>
      <c r="C99" s="264"/>
      <c r="D99" s="264"/>
      <c r="E99" s="264"/>
      <c r="F99" s="265"/>
      <c r="G99" s="411" t="s">
        <v>29</v>
      </c>
      <c r="H99" s="412"/>
      <c r="I99" s="412"/>
      <c r="J99" s="412"/>
      <c r="K99" s="412"/>
      <c r="L99" s="413"/>
      <c r="M99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</row>
    <row r="100" spans="1:52" s="297" customFormat="1" ht="18">
      <c r="A100" s="15"/>
      <c r="B100" s="17"/>
      <c r="C100" s="17"/>
      <c r="D100" s="17"/>
      <c r="E100" s="17"/>
      <c r="F100" s="17"/>
      <c r="G100" s="17"/>
      <c r="H100" s="17"/>
      <c r="I100" s="184"/>
      <c r="J100" s="184"/>
      <c r="K100" s="184"/>
      <c r="L100" s="184"/>
      <c r="M100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</row>
    <row r="101" spans="1:52" s="268" customFormat="1" ht="18">
      <c r="A101" s="15"/>
      <c r="B101" s="11"/>
      <c r="C101" s="11"/>
      <c r="D101" s="11"/>
      <c r="E101" s="11"/>
      <c r="F101" s="11"/>
      <c r="G101" s="11"/>
      <c r="H101" s="11"/>
      <c r="I101" s="188"/>
      <c r="J101" s="188"/>
      <c r="K101" s="188"/>
      <c r="L101" s="188"/>
      <c r="M101"/>
      <c r="N101" s="291"/>
      <c r="O101" s="291"/>
      <c r="P101" s="291"/>
      <c r="Q101" s="291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3"/>
      <c r="AC101" s="283"/>
      <c r="AD101" s="283"/>
      <c r="AE101" s="283"/>
      <c r="AF101" s="283"/>
      <c r="AG101" s="283"/>
      <c r="AH101" s="283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s="268" customFormat="1" ht="20.25">
      <c r="A102" s="15"/>
      <c r="B102" s="11"/>
      <c r="C102" s="11"/>
      <c r="D102" s="11"/>
      <c r="E102" s="11"/>
      <c r="F102" s="11"/>
      <c r="G102" s="11"/>
      <c r="H102" s="409" t="s">
        <v>112</v>
      </c>
      <c r="I102" s="409"/>
      <c r="J102" s="409"/>
      <c r="K102" s="410"/>
      <c r="L102" s="410"/>
      <c r="M102"/>
      <c r="N102" s="291"/>
      <c r="O102" s="291"/>
      <c r="P102" s="291"/>
      <c r="Q102" s="291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3"/>
      <c r="AC102" s="283"/>
      <c r="AD102" s="283"/>
      <c r="AE102" s="283"/>
      <c r="AF102" s="283"/>
      <c r="AG102" s="283"/>
      <c r="AH102" s="283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s="268" customFormat="1" ht="18">
      <c r="A103" s="15"/>
      <c r="B103" s="11"/>
      <c r="C103" s="11"/>
      <c r="D103" s="11"/>
      <c r="E103" s="11"/>
      <c r="F103" s="11"/>
      <c r="G103" s="11"/>
      <c r="H103" s="11"/>
      <c r="I103" s="188"/>
      <c r="J103" s="188"/>
      <c r="K103" s="188"/>
      <c r="L103" s="188"/>
      <c r="M103"/>
      <c r="N103" s="291"/>
      <c r="O103" s="291"/>
      <c r="P103" s="291"/>
      <c r="Q103" s="291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3"/>
      <c r="AC103" s="283"/>
      <c r="AD103" s="283"/>
      <c r="AE103" s="283"/>
      <c r="AF103" s="283"/>
      <c r="AG103" s="283"/>
      <c r="AH103" s="283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s="268" customFormat="1" ht="18" hidden="1">
      <c r="A104" s="15"/>
      <c r="B104" s="11"/>
      <c r="C104" s="11"/>
      <c r="D104" s="11"/>
      <c r="E104" s="11"/>
      <c r="F104" s="11"/>
      <c r="G104" s="11"/>
      <c r="H104" s="11"/>
      <c r="I104" s="188"/>
      <c r="J104" s="188"/>
      <c r="K104" s="188"/>
      <c r="L104" s="188"/>
      <c r="M104"/>
      <c r="N104" s="291"/>
      <c r="O104" s="291"/>
      <c r="P104" s="291"/>
      <c r="Q104" s="291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3"/>
      <c r="AC104" s="283"/>
      <c r="AD104" s="283"/>
      <c r="AE104" s="283"/>
      <c r="AF104" s="283"/>
      <c r="AG104" s="283"/>
      <c r="AH104" s="283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s="268" customFormat="1" ht="18" hidden="1">
      <c r="A105" s="15"/>
      <c r="B105" s="11"/>
      <c r="C105" s="11"/>
      <c r="D105" s="11"/>
      <c r="E105" s="11"/>
      <c r="F105" s="11"/>
      <c r="G105" s="11"/>
      <c r="H105" s="11"/>
      <c r="I105" s="188"/>
      <c r="J105" s="188"/>
      <c r="K105" s="188"/>
      <c r="L105" s="188"/>
      <c r="M105"/>
      <c r="N105" s="291"/>
      <c r="O105" s="291"/>
      <c r="P105" s="291"/>
      <c r="Q105" s="291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3"/>
      <c r="AC105" s="283"/>
      <c r="AD105" s="283"/>
      <c r="AE105" s="283"/>
      <c r="AF105" s="283"/>
      <c r="AG105" s="283"/>
      <c r="AH105" s="283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s="268" customFormat="1" ht="18" hidden="1">
      <c r="A106" s="15"/>
      <c r="B106" s="11"/>
      <c r="C106" s="11"/>
      <c r="D106" s="11"/>
      <c r="E106" s="11"/>
      <c r="F106" s="11"/>
      <c r="G106" s="11"/>
      <c r="H106" s="11"/>
      <c r="I106" s="188"/>
      <c r="J106" s="188"/>
      <c r="K106" s="188"/>
      <c r="L106" s="188"/>
      <c r="M106"/>
      <c r="N106" s="291"/>
      <c r="O106" s="291"/>
      <c r="P106" s="291"/>
      <c r="Q106" s="291"/>
      <c r="R106" s="284"/>
      <c r="S106" s="284"/>
      <c r="T106" s="287"/>
      <c r="U106" s="285"/>
      <c r="V106" s="285"/>
      <c r="W106" s="285"/>
      <c r="X106" s="285"/>
      <c r="Y106" s="285"/>
      <c r="Z106" s="285"/>
      <c r="AA106" s="285"/>
      <c r="AB106" s="283"/>
      <c r="AC106" s="283"/>
      <c r="AD106" s="283"/>
      <c r="AE106" s="283"/>
      <c r="AF106" s="283"/>
      <c r="AG106" s="283"/>
      <c r="AH106" s="283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34" ht="18" hidden="1">
      <c r="B107" s="11"/>
      <c r="C107" s="11"/>
      <c r="D107" s="11"/>
      <c r="E107" s="11"/>
      <c r="F107" s="11"/>
      <c r="G107" s="11"/>
      <c r="H107" s="11"/>
      <c r="I107" s="188"/>
      <c r="J107" s="188"/>
      <c r="K107" s="188"/>
      <c r="L107" s="188"/>
      <c r="M107"/>
      <c r="N107" s="292"/>
      <c r="O107" s="292"/>
      <c r="P107" s="292"/>
      <c r="Q107" s="292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1"/>
      <c r="AC107" s="231"/>
      <c r="AD107" s="231"/>
      <c r="AE107" s="231"/>
      <c r="AF107" s="231"/>
      <c r="AG107" s="231"/>
      <c r="AH107" s="231"/>
    </row>
    <row r="108" spans="2:34" ht="18" hidden="1">
      <c r="B108" s="11"/>
      <c r="C108" s="11"/>
      <c r="D108" s="11"/>
      <c r="E108" s="11"/>
      <c r="F108" s="11"/>
      <c r="G108" s="11"/>
      <c r="H108" s="11"/>
      <c r="I108" s="188"/>
      <c r="J108" s="188"/>
      <c r="K108" s="188"/>
      <c r="L108" s="188"/>
      <c r="M108"/>
      <c r="N108" s="292"/>
      <c r="O108" s="292"/>
      <c r="P108" s="292"/>
      <c r="Q108" s="292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1"/>
      <c r="AC108" s="231"/>
      <c r="AD108" s="231"/>
      <c r="AE108" s="231"/>
      <c r="AF108" s="231"/>
      <c r="AG108" s="231"/>
      <c r="AH108" s="231"/>
    </row>
    <row r="109" spans="2:34" ht="18" hidden="1">
      <c r="B109" s="11"/>
      <c r="C109" s="11"/>
      <c r="D109" s="11"/>
      <c r="E109" s="11"/>
      <c r="F109" s="11"/>
      <c r="G109" s="11"/>
      <c r="H109" s="11"/>
      <c r="I109" s="188"/>
      <c r="J109" s="188"/>
      <c r="K109" s="188"/>
      <c r="L109" s="188"/>
      <c r="M109"/>
      <c r="N109" s="292"/>
      <c r="O109" s="292"/>
      <c r="P109" s="292"/>
      <c r="Q109" s="292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1"/>
      <c r="AC109" s="231"/>
      <c r="AD109" s="231"/>
      <c r="AE109" s="231"/>
      <c r="AF109" s="231"/>
      <c r="AG109" s="231"/>
      <c r="AH109" s="231"/>
    </row>
    <row r="110" spans="2:98" ht="18" hidden="1">
      <c r="B110" s="11"/>
      <c r="C110" s="11"/>
      <c r="D110" s="11"/>
      <c r="E110" s="11"/>
      <c r="F110" s="11"/>
      <c r="G110" s="11"/>
      <c r="H110" s="11"/>
      <c r="I110" s="188"/>
      <c r="J110" s="188"/>
      <c r="K110" s="188"/>
      <c r="L110" s="188"/>
      <c r="M110"/>
      <c r="N110" s="292"/>
      <c r="O110" s="293"/>
      <c r="P110" s="293"/>
      <c r="Q110" s="293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3"/>
      <c r="AC110" s="283"/>
      <c r="AD110" s="283"/>
      <c r="AE110" s="283"/>
      <c r="AF110" s="283"/>
      <c r="AG110" s="283"/>
      <c r="AH110" s="283"/>
      <c r="AI110" s="11"/>
      <c r="AJ110" s="11"/>
      <c r="AK110" s="11"/>
      <c r="AL110" s="11"/>
      <c r="AM110" s="11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8"/>
      <c r="BV110" s="268"/>
      <c r="BW110" s="268"/>
      <c r="BX110" s="268"/>
      <c r="BY110" s="268"/>
      <c r="BZ110" s="268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</row>
    <row r="111" spans="2:98" ht="18" hidden="1">
      <c r="B111"/>
      <c r="C111"/>
      <c r="D111"/>
      <c r="E111"/>
      <c r="F111"/>
      <c r="G111"/>
      <c r="H111"/>
      <c r="I111"/>
      <c r="J111"/>
      <c r="K111"/>
      <c r="L111"/>
      <c r="M111"/>
      <c r="N111" s="292"/>
      <c r="O111" s="291"/>
      <c r="P111" s="291"/>
      <c r="Q111" s="291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3"/>
      <c r="AC111" s="283"/>
      <c r="AD111" s="283"/>
      <c r="AE111" s="283"/>
      <c r="AF111" s="283"/>
      <c r="AG111" s="283"/>
      <c r="AH111" s="283"/>
      <c r="AI111" s="11"/>
      <c r="AJ111" s="11"/>
      <c r="AK111" s="11"/>
      <c r="AL111" s="11"/>
      <c r="AM111" s="11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8"/>
      <c r="BS111" s="268"/>
      <c r="BT111" s="268"/>
      <c r="BU111" s="268"/>
      <c r="BV111" s="268"/>
      <c r="BW111" s="268"/>
      <c r="BX111" s="268"/>
      <c r="BY111" s="268"/>
      <c r="BZ111" s="268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</row>
    <row r="112" spans="15:98" ht="18" hidden="1">
      <c r="O112" s="291"/>
      <c r="P112" s="291"/>
      <c r="Q112" s="291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3"/>
      <c r="AC112" s="283"/>
      <c r="AD112" s="283"/>
      <c r="AE112" s="283"/>
      <c r="AF112" s="283"/>
      <c r="AG112" s="283"/>
      <c r="AH112" s="283"/>
      <c r="AI112" s="11"/>
      <c r="AJ112" s="11"/>
      <c r="AK112" s="11"/>
      <c r="AL112" s="11"/>
      <c r="AM112" s="11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268"/>
      <c r="BI112" s="268"/>
      <c r="BJ112" s="268"/>
      <c r="BK112" s="268"/>
      <c r="BL112" s="268"/>
      <c r="BM112" s="268"/>
      <c r="BN112" s="268"/>
      <c r="BO112" s="268"/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</row>
    <row r="113" spans="15:98" ht="18" hidden="1">
      <c r="O113" s="291"/>
      <c r="P113" s="291"/>
      <c r="Q113" s="291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3"/>
      <c r="AC113" s="283"/>
      <c r="AD113" s="283"/>
      <c r="AE113" s="283"/>
      <c r="AF113" s="283"/>
      <c r="AG113" s="283"/>
      <c r="AH113" s="283"/>
      <c r="AI113" s="11"/>
      <c r="AJ113" s="11"/>
      <c r="AK113" s="11"/>
      <c r="AL113" s="11"/>
      <c r="AM113" s="11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</row>
    <row r="114" spans="15:98" ht="18" hidden="1">
      <c r="O114" s="291"/>
      <c r="P114" s="291"/>
      <c r="Q114" s="291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3"/>
      <c r="AC114" s="283"/>
      <c r="AD114" s="283"/>
      <c r="AE114" s="283"/>
      <c r="AF114" s="283"/>
      <c r="AG114" s="283"/>
      <c r="AH114" s="283"/>
      <c r="AI114" s="11"/>
      <c r="AJ114" s="11"/>
      <c r="AK114" s="11"/>
      <c r="AL114" s="11"/>
      <c r="AM114" s="11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</row>
    <row r="115" spans="15:98" ht="18" hidden="1">
      <c r="O115" s="291"/>
      <c r="P115" s="291"/>
      <c r="Q115" s="291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3"/>
      <c r="AC115" s="283"/>
      <c r="AD115" s="283"/>
      <c r="AE115" s="283"/>
      <c r="AF115" s="283"/>
      <c r="AG115" s="283"/>
      <c r="AH115" s="283"/>
      <c r="AI115" s="11"/>
      <c r="AJ115" s="11"/>
      <c r="AK115" s="11"/>
      <c r="AL115" s="11"/>
      <c r="AM115" s="11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</row>
    <row r="116" spans="15:98" ht="18" hidden="1">
      <c r="O116" s="291"/>
      <c r="P116" s="291"/>
      <c r="Q116" s="291"/>
      <c r="R116" s="284"/>
      <c r="S116" s="284"/>
      <c r="T116" s="287"/>
      <c r="U116" s="285"/>
      <c r="V116" s="285"/>
      <c r="W116" s="285"/>
      <c r="X116" s="285"/>
      <c r="Y116" s="285"/>
      <c r="Z116" s="285"/>
      <c r="AA116" s="285"/>
      <c r="AB116" s="283"/>
      <c r="AC116" s="283"/>
      <c r="AD116" s="283"/>
      <c r="AE116" s="283"/>
      <c r="AF116" s="283"/>
      <c r="AG116" s="283"/>
      <c r="AH116" s="283"/>
      <c r="AI116" s="11"/>
      <c r="AJ116" s="11"/>
      <c r="AK116" s="11"/>
      <c r="AL116" s="11"/>
      <c r="AM116" s="11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8"/>
      <c r="BS116" s="268"/>
      <c r="BT116" s="268"/>
      <c r="BU116" s="268"/>
      <c r="BV116" s="268"/>
      <c r="BW116" s="268"/>
      <c r="BX116" s="268"/>
      <c r="BY116" s="268"/>
      <c r="BZ116" s="268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</row>
    <row r="117" spans="15:34" ht="18" hidden="1">
      <c r="O117" s="292"/>
      <c r="P117" s="292"/>
      <c r="Q117" s="292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1"/>
      <c r="AC117" s="231"/>
      <c r="AD117" s="231"/>
      <c r="AE117" s="231"/>
      <c r="AF117" s="231"/>
      <c r="AG117" s="231"/>
      <c r="AH117" s="231"/>
    </row>
    <row r="118" spans="15:34" ht="18" hidden="1">
      <c r="O118" s="292"/>
      <c r="P118" s="292"/>
      <c r="Q118" s="292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1"/>
      <c r="AC118" s="231"/>
      <c r="AD118" s="231"/>
      <c r="AE118" s="231"/>
      <c r="AF118" s="231"/>
      <c r="AG118" s="231"/>
      <c r="AH118" s="231"/>
    </row>
    <row r="119" spans="15:34" ht="18" hidden="1">
      <c r="O119" s="292"/>
      <c r="P119" s="292"/>
      <c r="Q119" s="292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1"/>
      <c r="AC119" s="231"/>
      <c r="AD119" s="231"/>
      <c r="AE119" s="231"/>
      <c r="AF119" s="231"/>
      <c r="AG119" s="231"/>
      <c r="AH119" s="231"/>
    </row>
    <row r="120" spans="15:34" ht="18" hidden="1">
      <c r="O120" s="292"/>
      <c r="P120" s="292"/>
      <c r="Q120" s="292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1"/>
      <c r="AC120" s="231"/>
      <c r="AD120" s="231"/>
      <c r="AE120" s="231"/>
      <c r="AF120" s="231"/>
      <c r="AG120" s="231"/>
      <c r="AH120" s="231"/>
    </row>
    <row r="121" spans="15:34" ht="18" hidden="1">
      <c r="O121" s="292"/>
      <c r="P121" s="292"/>
      <c r="Q121" s="292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1"/>
      <c r="AC121" s="231"/>
      <c r="AD121" s="231"/>
      <c r="AE121" s="231"/>
      <c r="AF121" s="231"/>
      <c r="AG121" s="231"/>
      <c r="AH121" s="231"/>
    </row>
    <row r="122" spans="18:34" ht="18" hidden="1"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</row>
    <row r="123" spans="18:34" ht="18" hidden="1"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</row>
    <row r="124" spans="18:34" ht="18" hidden="1"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</row>
    <row r="125" spans="18:34" ht="18" hidden="1"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</row>
    <row r="126" spans="18:34" ht="18" hidden="1"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</row>
    <row r="127" spans="18:34" ht="18" hidden="1"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</row>
    <row r="128" spans="18:34" ht="18" hidden="1"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</row>
    <row r="129" spans="18:34" ht="18" hidden="1"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</row>
    <row r="130" spans="18:34" ht="18" hidden="1"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</row>
    <row r="131" spans="18:34" ht="18" hidden="1"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</row>
    <row r="132" spans="18:34" ht="18" hidden="1"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</row>
    <row r="133" spans="18:34" ht="18" hidden="1"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</row>
    <row r="134" spans="18:34" ht="18" hidden="1"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</row>
    <row r="135" spans="15:34" ht="18" hidden="1">
      <c r="O135" s="294" t="e">
        <f>SUM(#REF!)</f>
        <v>#REF!</v>
      </c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</row>
    <row r="136" spans="18:34" ht="18" hidden="1"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</row>
    <row r="137" spans="18:34" ht="18" hidden="1"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</row>
    <row r="138" spans="18:34" ht="18" hidden="1"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</row>
    <row r="139" spans="18:34" ht="18" hidden="1"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</row>
    <row r="140" spans="18:34" ht="18" hidden="1"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</row>
    <row r="141" spans="18:34" ht="18" hidden="1"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</row>
    <row r="142" spans="18:34" ht="18" hidden="1"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</row>
    <row r="143" spans="18:34" ht="18" hidden="1"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</row>
    <row r="144" spans="18:34" ht="18" hidden="1"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</row>
    <row r="145" spans="18:34" ht="18" hidden="1"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</row>
    <row r="146" spans="18:34" ht="18" hidden="1"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</row>
    <row r="147" spans="18:34" ht="18" hidden="1"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</row>
    <row r="148" spans="18:34" ht="18" hidden="1"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</row>
    <row r="149" spans="18:34" ht="18" hidden="1"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</row>
    <row r="150" spans="18:34" ht="18" hidden="1"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</row>
    <row r="151" spans="18:34" ht="18" hidden="1"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</row>
    <row r="152" spans="18:34" ht="18" hidden="1"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</row>
    <row r="153" spans="18:34" ht="18" hidden="1"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</row>
    <row r="154" spans="18:34" ht="18" hidden="1"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</row>
    <row r="155" spans="18:34" ht="18" hidden="1"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</row>
    <row r="156" spans="18:34" ht="18" hidden="1"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</row>
    <row r="157" spans="18:34" ht="18" hidden="1"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</row>
    <row r="158" spans="18:34" ht="18" hidden="1"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</row>
    <row r="159" spans="18:34" ht="18" hidden="1"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</row>
    <row r="160" spans="18:34" ht="18" hidden="1"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</row>
    <row r="161" spans="18:34" ht="18" hidden="1"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</row>
    <row r="162" spans="18:34" ht="18" hidden="1"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  <c r="AH162" s="231"/>
    </row>
    <row r="163" spans="18:34" ht="18" hidden="1"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  <c r="AH163" s="231"/>
    </row>
    <row r="164" spans="18:34" ht="18" hidden="1"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  <c r="AH164" s="231"/>
    </row>
    <row r="165" spans="18:34" ht="18" hidden="1"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  <c r="AH165" s="231"/>
    </row>
    <row r="166" spans="18:34" ht="18" hidden="1"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</row>
    <row r="167" spans="18:34" ht="18" hidden="1"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</row>
    <row r="168" spans="18:34" ht="18" hidden="1"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</row>
    <row r="169" spans="18:34" ht="18" hidden="1"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</row>
    <row r="170" spans="18:34" ht="18" hidden="1"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</row>
    <row r="171" spans="18:34" ht="18" hidden="1"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</row>
    <row r="172" spans="18:34" ht="18" hidden="1"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</row>
    <row r="173" spans="18:34" ht="18" hidden="1"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  <c r="AH173" s="231"/>
    </row>
    <row r="174" spans="18:34" ht="18" hidden="1"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</row>
    <row r="175" spans="18:34" ht="18" hidden="1"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</row>
    <row r="176" spans="18:34" ht="18" hidden="1"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</row>
    <row r="177" spans="18:34" ht="18" hidden="1"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</row>
    <row r="178" spans="18:34" ht="18" hidden="1"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</row>
    <row r="179" spans="18:34" ht="18" hidden="1"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31"/>
      <c r="AH179" s="231"/>
    </row>
    <row r="180" spans="18:34" ht="18" hidden="1"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31"/>
      <c r="AH180" s="231"/>
    </row>
    <row r="181" spans="18:34" ht="18" hidden="1"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31"/>
      <c r="AH181" s="231"/>
    </row>
    <row r="182" spans="18:34" ht="18" hidden="1"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</row>
    <row r="183" spans="18:34" ht="18" hidden="1"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  <c r="AH183" s="231"/>
    </row>
    <row r="184" spans="18:34" ht="18" hidden="1"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</row>
    <row r="185" spans="18:34" ht="18" hidden="1"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</row>
    <row r="186" spans="14:34" ht="18" hidden="1">
      <c r="N186" s="295"/>
      <c r="O186" s="295"/>
      <c r="P186" s="295"/>
      <c r="Q186" s="295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</row>
    <row r="187" spans="14:34" ht="18" hidden="1">
      <c r="N187" s="295"/>
      <c r="O187" s="295"/>
      <c r="P187" s="295"/>
      <c r="Q187" s="295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</row>
    <row r="188" spans="14:34" ht="18" hidden="1">
      <c r="N188" s="295"/>
      <c r="O188" s="295"/>
      <c r="P188" s="295"/>
      <c r="Q188" s="295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</row>
    <row r="189" spans="14:34" ht="18" hidden="1">
      <c r="N189" s="295"/>
      <c r="O189" s="295"/>
      <c r="P189" s="295"/>
      <c r="Q189" s="295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</row>
    <row r="190" spans="14:34" ht="18" hidden="1">
      <c r="N190" s="295"/>
      <c r="O190" s="295"/>
      <c r="P190" s="295"/>
      <c r="Q190" s="295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</row>
    <row r="191" spans="14:34" ht="18" hidden="1">
      <c r="N191" s="295"/>
      <c r="O191" s="295"/>
      <c r="P191" s="295"/>
      <c r="Q191" s="295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</row>
    <row r="192" spans="14:34" ht="18" hidden="1">
      <c r="N192" s="295"/>
      <c r="O192" s="295"/>
      <c r="P192" s="295"/>
      <c r="Q192" s="295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</row>
    <row r="193" spans="14:34" ht="18" hidden="1">
      <c r="N193" s="295"/>
      <c r="O193" s="295"/>
      <c r="P193" s="295"/>
      <c r="Q193" s="295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</row>
    <row r="194" spans="14:34" ht="18" hidden="1">
      <c r="N194" s="295"/>
      <c r="O194" s="295"/>
      <c r="P194" s="295"/>
      <c r="Q194" s="295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</row>
    <row r="195" spans="14:34" ht="18" hidden="1">
      <c r="N195" s="295"/>
      <c r="O195" s="295"/>
      <c r="P195" s="295"/>
      <c r="Q195" s="295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</row>
    <row r="196" spans="14:34" ht="18" hidden="1">
      <c r="N196" s="295"/>
      <c r="O196" s="295"/>
      <c r="P196" s="295"/>
      <c r="Q196" s="295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</row>
    <row r="197" spans="14:34" ht="18" hidden="1">
      <c r="N197" s="295"/>
      <c r="O197" s="295"/>
      <c r="P197" s="295"/>
      <c r="Q197" s="295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</row>
    <row r="198" spans="14:34" ht="18" hidden="1">
      <c r="N198" s="295"/>
      <c r="O198" s="295"/>
      <c r="P198" s="295"/>
      <c r="Q198" s="295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</row>
    <row r="199" spans="14:34" ht="18" hidden="1">
      <c r="N199" s="295"/>
      <c r="O199" s="295"/>
      <c r="P199" s="295"/>
      <c r="Q199" s="295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</row>
    <row r="200" spans="14:34" ht="18" hidden="1">
      <c r="N200" s="295"/>
      <c r="O200" s="295"/>
      <c r="P200" s="295"/>
      <c r="Q200" s="295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</row>
    <row r="201" spans="14:34" ht="18" hidden="1">
      <c r="N201" s="295"/>
      <c r="O201" s="295"/>
      <c r="P201" s="295"/>
      <c r="Q201" s="295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</row>
    <row r="202" spans="14:34" ht="18" hidden="1">
      <c r="N202" s="295"/>
      <c r="O202" s="295"/>
      <c r="P202" s="295"/>
      <c r="Q202" s="295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</row>
    <row r="203" spans="14:34" ht="18" hidden="1">
      <c r="N203" s="295"/>
      <c r="O203" s="295"/>
      <c r="P203" s="295"/>
      <c r="Q203" s="295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</row>
    <row r="204" spans="14:34" ht="18" hidden="1">
      <c r="N204" s="295"/>
      <c r="O204" s="295"/>
      <c r="P204" s="295"/>
      <c r="Q204" s="295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</row>
    <row r="205" spans="14:34" ht="18" hidden="1">
      <c r="N205" s="295"/>
      <c r="O205" s="295"/>
      <c r="P205" s="295"/>
      <c r="Q205" s="295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</row>
    <row r="206" spans="14:34" ht="18" hidden="1">
      <c r="N206" s="295"/>
      <c r="O206" s="295"/>
      <c r="P206" s="295"/>
      <c r="Q206" s="295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</row>
    <row r="207" spans="14:34" ht="18" hidden="1">
      <c r="N207" s="295"/>
      <c r="O207" s="295"/>
      <c r="P207" s="295"/>
      <c r="Q207" s="295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</row>
    <row r="208" spans="14:34" ht="18" hidden="1">
      <c r="N208" s="295"/>
      <c r="O208" s="295"/>
      <c r="P208" s="295"/>
      <c r="Q208" s="295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</row>
    <row r="209" spans="14:34" ht="18" hidden="1">
      <c r="N209" s="295"/>
      <c r="O209" s="295"/>
      <c r="P209" s="295"/>
      <c r="Q209" s="295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</row>
    <row r="210" spans="14:34" ht="18" hidden="1">
      <c r="N210" s="295"/>
      <c r="O210" s="295"/>
      <c r="P210" s="295"/>
      <c r="Q210" s="295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</row>
    <row r="211" spans="14:34" ht="18" hidden="1">
      <c r="N211" s="295"/>
      <c r="O211" s="295"/>
      <c r="P211" s="295"/>
      <c r="Q211" s="295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</row>
    <row r="212" spans="14:34" ht="18" hidden="1">
      <c r="N212" s="295"/>
      <c r="O212" s="295"/>
      <c r="P212" s="295"/>
      <c r="Q212" s="295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</row>
    <row r="213" spans="14:34" ht="18" hidden="1">
      <c r="N213" s="295"/>
      <c r="O213" s="295"/>
      <c r="P213" s="295"/>
      <c r="Q213" s="295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</row>
    <row r="214" spans="14:34" ht="18" hidden="1">
      <c r="N214" s="295"/>
      <c r="O214" s="295"/>
      <c r="P214" s="295"/>
      <c r="Q214" s="295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</row>
    <row r="215" spans="14:34" ht="18" hidden="1">
      <c r="N215" s="295"/>
      <c r="O215" s="295"/>
      <c r="P215" s="295"/>
      <c r="Q215" s="295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</row>
    <row r="216" spans="14:34" ht="18" hidden="1">
      <c r="N216" s="295"/>
      <c r="O216" s="295"/>
      <c r="P216" s="295"/>
      <c r="Q216" s="295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</row>
    <row r="217" spans="14:34" ht="18" hidden="1">
      <c r="N217" s="295"/>
      <c r="O217" s="295"/>
      <c r="P217" s="295"/>
      <c r="Q217" s="295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</row>
    <row r="218" spans="14:34" ht="18" hidden="1">
      <c r="N218" s="295"/>
      <c r="O218" s="295"/>
      <c r="P218" s="295"/>
      <c r="Q218" s="295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</row>
    <row r="219" spans="14:34" ht="18" hidden="1">
      <c r="N219" s="295"/>
      <c r="O219" s="295"/>
      <c r="P219" s="295"/>
      <c r="Q219" s="295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</row>
    <row r="220" spans="14:34" ht="18" hidden="1">
      <c r="N220" s="295"/>
      <c r="O220" s="295"/>
      <c r="P220" s="295"/>
      <c r="Q220" s="295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</row>
    <row r="221" spans="14:34" ht="18" hidden="1">
      <c r="N221" s="295"/>
      <c r="O221" s="295"/>
      <c r="P221" s="295"/>
      <c r="Q221" s="295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</row>
    <row r="222" spans="14:34" ht="18" hidden="1">
      <c r="N222" s="295"/>
      <c r="O222" s="295"/>
      <c r="P222" s="295"/>
      <c r="Q222" s="295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</row>
    <row r="223" spans="14:34" ht="18" hidden="1">
      <c r="N223" s="295"/>
      <c r="O223" s="295"/>
      <c r="P223" s="295"/>
      <c r="Q223" s="295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</row>
    <row r="224" spans="14:34" ht="18" hidden="1">
      <c r="N224" s="295"/>
      <c r="O224" s="295"/>
      <c r="P224" s="295"/>
      <c r="Q224" s="295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</row>
    <row r="225" spans="14:34" ht="18" hidden="1">
      <c r="N225" s="295"/>
      <c r="O225" s="295"/>
      <c r="P225" s="295"/>
      <c r="Q225" s="295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</row>
    <row r="226" spans="14:34" ht="18" hidden="1">
      <c r="N226" s="295"/>
      <c r="O226" s="295"/>
      <c r="P226" s="295"/>
      <c r="Q226" s="295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</row>
    <row r="227" spans="14:34" ht="18" hidden="1">
      <c r="N227" s="295"/>
      <c r="O227" s="295"/>
      <c r="P227" s="295"/>
      <c r="Q227" s="295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</row>
    <row r="228" spans="14:34" ht="18" hidden="1">
      <c r="N228" s="295"/>
      <c r="O228" s="295"/>
      <c r="P228" s="295"/>
      <c r="Q228" s="295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</row>
    <row r="229" spans="14:34" ht="18" hidden="1">
      <c r="N229" s="295"/>
      <c r="O229" s="295"/>
      <c r="P229" s="295"/>
      <c r="Q229" s="295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</row>
    <row r="230" spans="14:34" ht="18" hidden="1">
      <c r="N230" s="295"/>
      <c r="O230" s="295"/>
      <c r="P230" s="295"/>
      <c r="Q230" s="295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</row>
  </sheetData>
  <sheetProtection password="EC14" sheet="1"/>
  <mergeCells count="61">
    <mergeCell ref="L94:L95"/>
    <mergeCell ref="L88:L90"/>
    <mergeCell ref="L91:L93"/>
    <mergeCell ref="G88:K90"/>
    <mergeCell ref="G94:K95"/>
    <mergeCell ref="G91:K93"/>
    <mergeCell ref="K102:L102"/>
    <mergeCell ref="G99:L99"/>
    <mergeCell ref="G98:L98"/>
    <mergeCell ref="B65:L65"/>
    <mergeCell ref="E68:F68"/>
    <mergeCell ref="E69:F69"/>
    <mergeCell ref="E70:F70"/>
    <mergeCell ref="B66:D66"/>
    <mergeCell ref="E75:F75"/>
    <mergeCell ref="B96:D98"/>
    <mergeCell ref="C56:I56"/>
    <mergeCell ref="C41:I41"/>
    <mergeCell ref="B39:E39"/>
    <mergeCell ref="E54:F54"/>
    <mergeCell ref="B54:C54"/>
    <mergeCell ref="H102:J102"/>
    <mergeCell ref="B5:L9"/>
    <mergeCell ref="Q17:Q18"/>
    <mergeCell ref="N17:N18"/>
    <mergeCell ref="O17:O18"/>
    <mergeCell ref="P17:P18"/>
    <mergeCell ref="J12:K12"/>
    <mergeCell ref="I16:K16"/>
    <mergeCell ref="I17:K17"/>
    <mergeCell ref="C16:G16"/>
    <mergeCell ref="F12:H12"/>
    <mergeCell ref="F21:H21"/>
    <mergeCell ref="E72:F72"/>
    <mergeCell ref="C21:E21"/>
    <mergeCell ref="B30:L30"/>
    <mergeCell ref="D27:K27"/>
    <mergeCell ref="B31:L33"/>
    <mergeCell ref="E67:F67"/>
    <mergeCell ref="B43:H43"/>
    <mergeCell ref="C26:K26"/>
    <mergeCell ref="E74:F74"/>
    <mergeCell ref="E71:F71"/>
    <mergeCell ref="C88:E89"/>
    <mergeCell ref="L76:L78"/>
    <mergeCell ref="B77:F78"/>
    <mergeCell ref="G85:K87"/>
    <mergeCell ref="G82:K84"/>
    <mergeCell ref="G76:K78"/>
    <mergeCell ref="E73:F73"/>
    <mergeCell ref="C85:D85"/>
    <mergeCell ref="L79:L81"/>
    <mergeCell ref="G79:K81"/>
    <mergeCell ref="C86:D86"/>
    <mergeCell ref="L85:L87"/>
    <mergeCell ref="N88:O88"/>
    <mergeCell ref="L66:L67"/>
    <mergeCell ref="L82:L84"/>
    <mergeCell ref="N80:O80"/>
    <mergeCell ref="E66:H66"/>
    <mergeCell ref="I66:I67"/>
  </mergeCells>
  <conditionalFormatting sqref="I68:I75 K68:L75">
    <cfRule type="expression" priority="1" dxfId="0" stopIfTrue="1">
      <formula>OR($B68=0,$D68=0,$E68=0,$H68=0)</formula>
    </cfRule>
  </conditionalFormatting>
  <dataValidations count="5">
    <dataValidation type="list" allowBlank="1" showInputMessage="1" showErrorMessage="1" sqref="Q29 Q20:Q27">
      <formula1>IF($P29&lt;&gt;0,$X$5:$X$8,0)</formula1>
    </dataValidation>
    <dataValidation type="list" allowBlank="1" showInputMessage="1" showErrorMessage="1" sqref="B34:H36">
      <formula1>$P$20:$P$29</formula1>
    </dataValidation>
    <dataValidation type="list" allowBlank="1" showInputMessage="1" showErrorMessage="1" sqref="B31 I68:I75">
      <formula1>$P$21:$P$27</formula1>
    </dataValidation>
    <dataValidation type="list" allowBlank="1" showInputMessage="1" showErrorMessage="1" sqref="P9:P12 R11:R13">
      <formula1>$V$4:$V$5</formula1>
    </dataValidation>
    <dataValidation type="list" allowBlank="1" showInputMessage="1" showErrorMessage="1" sqref="I16:K16">
      <formula1>$AB$6:$AB$7</formula1>
    </dataValidation>
  </dataValidations>
  <printOptions/>
  <pageMargins left="0.75" right="0.75" top="1" bottom="1" header="0.5" footer="0.5"/>
  <pageSetup horizontalDpi="600" verticalDpi="600" orientation="portrait" paperSize="9" scale="52" r:id="rId1"/>
  <headerFooter alignWithMargins="0">
    <oddFooter>&amp;CWzór formularza pobrany ze strony: www.verum.pl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showGridLines="0" view="pageBreakPreview" zoomScale="60" zoomScaleNormal="60" zoomScalePageLayoutView="0" workbookViewId="0" topLeftCell="A15">
      <selection activeCell="B23" sqref="B23"/>
    </sheetView>
  </sheetViews>
  <sheetFormatPr defaultColWidth="0" defaultRowHeight="12.75" zeroHeight="1"/>
  <cols>
    <col min="1" max="1" width="26.7109375" style="0" customWidth="1"/>
    <col min="2" max="2" width="16.7109375" style="0" customWidth="1"/>
    <col min="3" max="3" width="13.421875" style="0" bestFit="1" customWidth="1"/>
    <col min="4" max="4" width="38.421875" style="0" customWidth="1"/>
    <col min="5" max="5" width="2.00390625" style="0" customWidth="1"/>
    <col min="6" max="6" width="16.7109375" style="0" customWidth="1"/>
    <col min="7" max="7" width="13.421875" style="0" bestFit="1" customWidth="1"/>
    <col min="8" max="10" width="17.57421875" style="0" customWidth="1"/>
    <col min="11" max="11" width="17.140625" style="0" customWidth="1"/>
    <col min="12" max="12" width="5.140625" style="0" customWidth="1"/>
    <col min="13" max="13" width="9.140625" style="0" customWidth="1"/>
    <col min="14" max="14" width="10.421875" style="0" customWidth="1"/>
    <col min="15" max="15" width="53.7109375" style="0" customWidth="1"/>
    <col min="16" max="16" width="33.28125" style="0" customWidth="1"/>
    <col min="17" max="17" width="15.00390625" style="0" customWidth="1"/>
    <col min="18" max="18" width="34.00390625" style="0" customWidth="1"/>
    <col min="19" max="19" width="37.57421875" style="0" customWidth="1"/>
    <col min="20" max="20" width="8.28125" style="0" customWidth="1"/>
    <col min="21" max="21" width="9.140625" style="0" customWidth="1"/>
    <col min="22" max="22" width="10.140625" style="0" customWidth="1"/>
    <col min="23" max="23" width="33.28125" style="0" customWidth="1"/>
    <col min="24" max="25" width="9.140625" style="0" customWidth="1"/>
    <col min="26" max="26" width="14.140625" style="0" customWidth="1"/>
    <col min="27" max="16384" width="0" style="0" hidden="1" customWidth="1"/>
  </cols>
  <sheetData>
    <row r="1" spans="1:11" ht="105" customHeight="1" thickBot="1">
      <c r="A1" s="168">
        <f>IF(AND(T55=0,K21&lt;&gt;0),"BŁĄD POLA ' NOCLEGI WG RACHUNKÓW ! ! ! '","")&amp;IF(Z12&lt;&gt;0," BŁĄD W DATACH I GODZINACH 'WYJAZDÓW' ! ! !","")&amp;IF(AC12&lt;&gt;0," BŁĄD W DATACH I GODZINACH 'PRZYJAZDY' ! ! !'","")</f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9" ht="19.5" customHeight="1">
      <c r="A2" s="169" t="s">
        <v>12</v>
      </c>
      <c r="B2" s="170"/>
      <c r="C2" s="171"/>
      <c r="D2" s="172" t="s">
        <v>16</v>
      </c>
      <c r="E2" s="170"/>
      <c r="F2" s="170"/>
      <c r="G2" s="171"/>
      <c r="H2" s="173" t="s">
        <v>17</v>
      </c>
      <c r="I2" s="117" t="s">
        <v>71</v>
      </c>
      <c r="J2" s="117" t="s">
        <v>73</v>
      </c>
      <c r="K2" s="174" t="s">
        <v>18</v>
      </c>
      <c r="O2" s="89" t="s">
        <v>53</v>
      </c>
      <c r="P2" s="90">
        <v>23</v>
      </c>
      <c r="S2" s="90"/>
    </row>
    <row r="3" spans="1:29" ht="19.5" customHeight="1">
      <c r="A3" s="33" t="s">
        <v>13</v>
      </c>
      <c r="B3" s="32" t="s">
        <v>14</v>
      </c>
      <c r="C3" s="32" t="s">
        <v>15</v>
      </c>
      <c r="D3" s="175" t="s">
        <v>13</v>
      </c>
      <c r="E3" s="176"/>
      <c r="F3" s="32" t="s">
        <v>14</v>
      </c>
      <c r="G3" s="32" t="s">
        <v>15</v>
      </c>
      <c r="H3" s="177"/>
      <c r="I3" s="118" t="s">
        <v>72</v>
      </c>
      <c r="J3" s="118" t="s">
        <v>74</v>
      </c>
      <c r="K3" s="178"/>
      <c r="S3" s="90"/>
      <c r="Z3" s="5" t="s">
        <v>81</v>
      </c>
      <c r="AA3" s="133"/>
      <c r="AC3" t="s">
        <v>82</v>
      </c>
    </row>
    <row r="4" spans="1:23" ht="25.5" customHeight="1">
      <c r="A4" s="81" t="s">
        <v>52</v>
      </c>
      <c r="B4" s="23">
        <v>40578</v>
      </c>
      <c r="C4" s="134">
        <v>0.302083333333333</v>
      </c>
      <c r="D4" s="179" t="s">
        <v>85</v>
      </c>
      <c r="E4" s="180"/>
      <c r="F4" s="23">
        <v>40578</v>
      </c>
      <c r="G4" s="134">
        <v>0.4375</v>
      </c>
      <c r="H4" s="116" t="str">
        <f>'delegacja krajowa - verum'!$B$31</f>
        <v>DW814PT</v>
      </c>
      <c r="I4" s="124"/>
      <c r="J4" s="123"/>
      <c r="K4" s="88">
        <v>48.9</v>
      </c>
      <c r="M4">
        <f>IF(OR(A4=0,F4=0,D4=0,F4=0),0,1)</f>
        <v>1</v>
      </c>
      <c r="N4" s="83">
        <f>IF(AND(F4&lt;&gt;0,G4&lt;&gt;""),1,0)</f>
        <v>1</v>
      </c>
      <c r="O4" s="84">
        <f aca="true" t="shared" si="0" ref="O4:O9">IF(AND(N5=0,N4=1,O5=0),F4,0)</f>
        <v>0</v>
      </c>
      <c r="P4" s="85">
        <f aca="true" t="shared" si="1" ref="P4:P10">IF(AND(P5=0,N5=0,N4=1),G4,0)</f>
        <v>0</v>
      </c>
      <c r="V4" s="130">
        <f>O12-F4</f>
        <v>0</v>
      </c>
      <c r="W4" s="131">
        <f>P12-G5</f>
        <v>0</v>
      </c>
    </row>
    <row r="5" spans="1:29" ht="25.5" customHeight="1">
      <c r="A5" s="81" t="s">
        <v>86</v>
      </c>
      <c r="B5" s="23">
        <v>40578</v>
      </c>
      <c r="C5" s="134">
        <v>0.708333333333333</v>
      </c>
      <c r="D5" s="179" t="s">
        <v>52</v>
      </c>
      <c r="E5" s="180"/>
      <c r="F5" s="23">
        <v>40578</v>
      </c>
      <c r="G5" s="134">
        <v>0.854166666666667</v>
      </c>
      <c r="H5" s="116" t="s">
        <v>83</v>
      </c>
      <c r="I5" s="124"/>
      <c r="J5" s="123"/>
      <c r="K5" s="88">
        <v>59.6</v>
      </c>
      <c r="M5">
        <f aca="true" t="shared" si="2" ref="M5:M11">IF(OR(A5=0,B5=0,D5=0,F5=0),0,1)</f>
        <v>1</v>
      </c>
      <c r="N5" s="83">
        <f aca="true" t="shared" si="3" ref="N5:N11">IF(AND(F5&lt;&gt;0,G5&lt;&gt;"",N4=1),1,0)</f>
        <v>1</v>
      </c>
      <c r="O5" s="84">
        <f t="shared" si="0"/>
        <v>40578</v>
      </c>
      <c r="P5" s="85">
        <f t="shared" si="1"/>
        <v>0.854166666666667</v>
      </c>
      <c r="R5" s="98">
        <f>G5</f>
        <v>0.854166666666667</v>
      </c>
      <c r="V5" s="129">
        <v>1</v>
      </c>
      <c r="W5" s="129">
        <f>V5*V4</f>
        <v>0</v>
      </c>
      <c r="Z5" s="5">
        <f>IF(OR(B5&lt;B4,AND(C5&lt;C4,B5=B4)),1,0)-IF(OR(B5=0,C5=0),1,0)</f>
        <v>0</v>
      </c>
      <c r="AA5" s="5">
        <f>IF(OR(F5&lt;F4,AND(G5&lt;G4,F5=F4),OR(F4=0,G4=0)),1,0)-IF(AND(B5=0,C5=0),1,0)</f>
        <v>0</v>
      </c>
      <c r="AB5" s="5">
        <f>IF(OR(F5&lt;B5,AND(G5&lt;C5,F5=B5)),1,0)</f>
        <v>0</v>
      </c>
      <c r="AC5" s="5">
        <f>AA5+AB5</f>
        <v>0</v>
      </c>
    </row>
    <row r="6" spans="1:29" ht="25.5" customHeight="1">
      <c r="A6" s="81"/>
      <c r="B6" s="23"/>
      <c r="C6" s="134"/>
      <c r="D6" s="179"/>
      <c r="E6" s="180"/>
      <c r="F6" s="23"/>
      <c r="G6" s="134"/>
      <c r="H6" s="116"/>
      <c r="I6" s="124"/>
      <c r="J6" s="123"/>
      <c r="K6" s="88"/>
      <c r="M6">
        <f t="shared" si="2"/>
        <v>0</v>
      </c>
      <c r="N6" s="83">
        <f t="shared" si="3"/>
        <v>0</v>
      </c>
      <c r="O6" s="84">
        <f t="shared" si="0"/>
        <v>0</v>
      </c>
      <c r="P6" s="85">
        <f t="shared" si="1"/>
        <v>0</v>
      </c>
      <c r="R6" s="98">
        <f>P12</f>
        <v>0.854166666666667</v>
      </c>
      <c r="W6" s="96">
        <f>W5+W4</f>
        <v>0</v>
      </c>
      <c r="Z6" s="5">
        <f>IF(OR(B6&lt;B5,AND(C6&lt;C5,B6=B5)),1,0)-IF(OR(B6=0,C6=0),1,0)</f>
        <v>0</v>
      </c>
      <c r="AA6" s="5">
        <f aca="true" t="shared" si="4" ref="AA6:AA11">IF(OR(F6&lt;F5,AND(G6&lt;G5,F6=F5),OR(F5=0,G5=0)),1,0)-IF(AND(B6=0,C6=0),1,0)</f>
        <v>0</v>
      </c>
      <c r="AB6" s="5">
        <f aca="true" t="shared" si="5" ref="AB6:AB11">IF(OR(F6&lt;B6,AND(G6&lt;C6,F6=B6)),1,0)</f>
        <v>0</v>
      </c>
      <c r="AC6" s="5">
        <f aca="true" t="shared" si="6" ref="AC6:AC11">AA6+AB6</f>
        <v>0</v>
      </c>
    </row>
    <row r="7" spans="1:29" ht="25.5" customHeight="1">
      <c r="A7" s="81"/>
      <c r="B7" s="23"/>
      <c r="C7" s="134"/>
      <c r="D7" s="179"/>
      <c r="E7" s="180"/>
      <c r="F7" s="23"/>
      <c r="G7" s="134"/>
      <c r="H7" s="116" t="str">
        <f>'delegacja krajowa - verum'!$B$31</f>
        <v>DW814PT</v>
      </c>
      <c r="I7" s="124"/>
      <c r="J7" s="123">
        <f>IF(ISNA(VLOOKUP($H7,'delegacja krajowa - verum'!$P$16:$W$25,8,FALSE))=TRUE,"0,00",VLOOKUP($H7,'delegacja krajowa - verum'!$P$16:$W$25,8,FALSE))</f>
        <v>0.8358</v>
      </c>
      <c r="K7" s="88">
        <f>IF($T$53=0,I7*J7,0)</f>
        <v>0</v>
      </c>
      <c r="M7">
        <f t="shared" si="2"/>
        <v>0</v>
      </c>
      <c r="N7" s="83">
        <f t="shared" si="3"/>
        <v>0</v>
      </c>
      <c r="O7" s="84">
        <f t="shared" si="0"/>
        <v>0</v>
      </c>
      <c r="P7" s="85">
        <f t="shared" si="1"/>
        <v>0</v>
      </c>
      <c r="R7" s="98">
        <f>R6-R5</f>
        <v>0</v>
      </c>
      <c r="Y7" s="96"/>
      <c r="Z7" s="5">
        <f>IF(OR(B7&lt;B6,AND(C7&lt;C6,B7=B6),OR(B6=0,C6=0)),1,0)-IF(OR(B7=0,C7=0),1,0)</f>
        <v>0</v>
      </c>
      <c r="AA7" s="5">
        <f t="shared" si="4"/>
        <v>0</v>
      </c>
      <c r="AB7" s="5">
        <f t="shared" si="5"/>
        <v>0</v>
      </c>
      <c r="AC7" s="5">
        <f t="shared" si="6"/>
        <v>0</v>
      </c>
    </row>
    <row r="8" spans="1:29" ht="25.5" customHeight="1">
      <c r="A8" s="81"/>
      <c r="B8" s="23"/>
      <c r="C8" s="134"/>
      <c r="D8" s="179"/>
      <c r="E8" s="180"/>
      <c r="F8" s="23"/>
      <c r="G8" s="134"/>
      <c r="H8" s="116" t="str">
        <f>'delegacja krajowa - verum'!$B$31</f>
        <v>DW814PT</v>
      </c>
      <c r="I8" s="124"/>
      <c r="J8" s="123">
        <f>IF(ISNA(VLOOKUP($H8,'delegacja krajowa - verum'!$P$16:$W$25,8,FALSE))=TRUE,"0,00",VLOOKUP($H8,'delegacja krajowa - verum'!$P$16:$W$25,8,FALSE))</f>
        <v>0.8358</v>
      </c>
      <c r="K8" s="88">
        <f>IF($T$53=0,I8*J8,0)</f>
        <v>0</v>
      </c>
      <c r="L8" s="1"/>
      <c r="M8">
        <f t="shared" si="2"/>
        <v>0</v>
      </c>
      <c r="N8" s="83">
        <f t="shared" si="3"/>
        <v>0</v>
      </c>
      <c r="O8" s="84">
        <f t="shared" si="0"/>
        <v>0</v>
      </c>
      <c r="P8" s="85">
        <f t="shared" si="1"/>
        <v>0</v>
      </c>
      <c r="R8" s="98">
        <f>1+R7</f>
        <v>1</v>
      </c>
      <c r="W8" s="98">
        <f>W6</f>
        <v>0</v>
      </c>
      <c r="Z8" s="5">
        <f>IF(OR(B8&lt;B7,AND(C8&lt;C7,B8=B7),OR(B7=0,C7=0)),1,0)-IF(OR(B8=0,C8=0),1,0)</f>
        <v>0</v>
      </c>
      <c r="AA8" s="5">
        <f t="shared" si="4"/>
        <v>0</v>
      </c>
      <c r="AB8" s="5">
        <f t="shared" si="5"/>
        <v>0</v>
      </c>
      <c r="AC8" s="5">
        <f t="shared" si="6"/>
        <v>0</v>
      </c>
    </row>
    <row r="9" spans="1:29" ht="25.5" customHeight="1">
      <c r="A9" s="81"/>
      <c r="B9" s="23"/>
      <c r="C9" s="134"/>
      <c r="D9" s="179"/>
      <c r="E9" s="180"/>
      <c r="F9" s="23"/>
      <c r="G9" s="134"/>
      <c r="H9" s="116" t="str">
        <f>'delegacja krajowa - verum'!$B$31</f>
        <v>DW814PT</v>
      </c>
      <c r="I9" s="124"/>
      <c r="J9" s="123">
        <f>IF(ISNA(VLOOKUP($H9,'delegacja krajowa - verum'!$P$16:$W$25,8,FALSE))=TRUE,"0,00",VLOOKUP($H9,'delegacja krajowa - verum'!$P$16:$W$25,8,FALSE))</f>
        <v>0.8358</v>
      </c>
      <c r="K9" s="88">
        <f>IF($T$53=0,I9*J9,0)</f>
        <v>0</v>
      </c>
      <c r="M9">
        <f t="shared" si="2"/>
        <v>0</v>
      </c>
      <c r="N9" s="83">
        <f t="shared" si="3"/>
        <v>0</v>
      </c>
      <c r="O9" s="84">
        <f t="shared" si="0"/>
        <v>0</v>
      </c>
      <c r="P9" s="85">
        <f t="shared" si="1"/>
        <v>0</v>
      </c>
      <c r="Q9" s="82"/>
      <c r="Z9" s="5">
        <f>IF(OR(B9&lt;B8,AND(C9&lt;C8,B9=B8),OR(B8=0,C8=0)),1,0)-IF(OR(B9=0,C9=0),1,0)</f>
        <v>0</v>
      </c>
      <c r="AA9" s="5">
        <f t="shared" si="4"/>
        <v>0</v>
      </c>
      <c r="AB9" s="5">
        <f t="shared" si="5"/>
        <v>0</v>
      </c>
      <c r="AC9" s="5">
        <f t="shared" si="6"/>
        <v>0</v>
      </c>
    </row>
    <row r="10" spans="1:29" ht="25.5" customHeight="1">
      <c r="A10" s="81"/>
      <c r="B10" s="23"/>
      <c r="C10" s="134"/>
      <c r="D10" s="179"/>
      <c r="E10" s="180"/>
      <c r="F10" s="23"/>
      <c r="G10" s="135"/>
      <c r="H10" s="116" t="str">
        <f>'delegacja krajowa - verum'!$B$31</f>
        <v>DW814PT</v>
      </c>
      <c r="I10" s="124"/>
      <c r="J10" s="123">
        <f>IF(ISNA(VLOOKUP($H10,'delegacja krajowa - verum'!$P$16:$W$25,8,FALSE))=TRUE,"0,00",VLOOKUP($H10,'delegacja krajowa - verum'!$P$16:$W$25,8,FALSE))</f>
        <v>0.8358</v>
      </c>
      <c r="K10" s="88">
        <f>IF($T$53=0,I10*J10,0)</f>
        <v>0</v>
      </c>
      <c r="M10">
        <f t="shared" si="2"/>
        <v>0</v>
      </c>
      <c r="N10" s="83">
        <f t="shared" si="3"/>
        <v>0</v>
      </c>
      <c r="O10" s="84">
        <f>IF(AND(N11=0,N10=1,O11=0),F10,0)</f>
        <v>0</v>
      </c>
      <c r="P10" s="85">
        <f t="shared" si="1"/>
        <v>0</v>
      </c>
      <c r="Q10" s="82"/>
      <c r="S10" s="93">
        <f>Q10</f>
        <v>0</v>
      </c>
      <c r="Z10" s="5">
        <f>IF(OR(B10&lt;B9,AND(C10&lt;C9,B10=B9),OR(B9=0,C9=0)),1,0)-IF(OR(B10=0,C10=0),1,0)</f>
        <v>0</v>
      </c>
      <c r="AA10" s="5">
        <f t="shared" si="4"/>
        <v>0</v>
      </c>
      <c r="AB10" s="5">
        <f t="shared" si="5"/>
        <v>0</v>
      </c>
      <c r="AC10" s="5">
        <f t="shared" si="6"/>
        <v>0</v>
      </c>
    </row>
    <row r="11" spans="1:29" ht="25.5" customHeight="1" thickBot="1">
      <c r="A11" s="81"/>
      <c r="B11" s="23"/>
      <c r="C11" s="134"/>
      <c r="D11" s="181"/>
      <c r="E11" s="182"/>
      <c r="F11" s="23"/>
      <c r="G11" s="135"/>
      <c r="H11" s="116" t="str">
        <f>'delegacja krajowa - verum'!$B$31</f>
        <v>DW814PT</v>
      </c>
      <c r="I11" s="124"/>
      <c r="J11" s="123">
        <f>IF(ISNA(VLOOKUP($H11,'delegacja krajowa - verum'!$P$16:$W$25,8,FALSE))=TRUE,"0,00",VLOOKUP($H11,'delegacja krajowa - verum'!$P$16:$W$25,8,FALSE))</f>
        <v>0.8358</v>
      </c>
      <c r="K11" s="88">
        <f>IF($T$53=0,I11*J11,0)</f>
        <v>0</v>
      </c>
      <c r="M11">
        <f t="shared" si="2"/>
        <v>0</v>
      </c>
      <c r="N11" s="83">
        <f t="shared" si="3"/>
        <v>0</v>
      </c>
      <c r="O11" s="84">
        <f>IF(N11&lt;&gt;0,F11,0)</f>
        <v>0</v>
      </c>
      <c r="P11" s="85">
        <f>IF(N11&lt;&gt;0,G11,0)</f>
        <v>0</v>
      </c>
      <c r="Q11" s="97">
        <v>0.5</v>
      </c>
      <c r="S11" s="98">
        <f>Q11</f>
        <v>0.5</v>
      </c>
      <c r="Z11" s="5">
        <f>IF(OR(B11&lt;B10,AND(C11&lt;C10,B11=B10),OR(B10=0,C10=0)),1,0)-IF(OR(B11=0,C11=0),1,0)</f>
        <v>0</v>
      </c>
      <c r="AA11" s="5">
        <f t="shared" si="4"/>
        <v>0</v>
      </c>
      <c r="AB11" s="5">
        <f t="shared" si="5"/>
        <v>0</v>
      </c>
      <c r="AC11" s="5">
        <f t="shared" si="6"/>
        <v>0</v>
      </c>
    </row>
    <row r="12" spans="1:29" ht="21.75" customHeight="1">
      <c r="A12" s="24"/>
      <c r="B12" s="17"/>
      <c r="C12" s="17"/>
      <c r="D12" s="17"/>
      <c r="E12" s="18"/>
      <c r="F12" s="183" t="s">
        <v>20</v>
      </c>
      <c r="G12" s="184"/>
      <c r="H12" s="184"/>
      <c r="I12" s="184"/>
      <c r="J12" s="185"/>
      <c r="K12" s="186">
        <f>IF(T53=1,T25*20%*P2,0)</f>
        <v>9.2</v>
      </c>
      <c r="O12" s="86">
        <f>SUM(O4:O11)</f>
        <v>40578</v>
      </c>
      <c r="P12" s="87">
        <f>SUM(P4:P11)</f>
        <v>0.854166666666667</v>
      </c>
      <c r="Q12" s="97">
        <v>0.333333333333333</v>
      </c>
      <c r="S12" s="98">
        <f>Q12</f>
        <v>0.333333333333333</v>
      </c>
      <c r="Z12" s="132">
        <f>SUM(Z5:Z11)</f>
        <v>0</v>
      </c>
      <c r="AA12" s="5"/>
      <c r="AB12" s="5"/>
      <c r="AC12" s="132">
        <f>SUM(AC5:AC11)</f>
        <v>0</v>
      </c>
    </row>
    <row r="13" spans="1:11" ht="21.75" customHeight="1">
      <c r="A13" s="21"/>
      <c r="B13" s="11"/>
      <c r="C13" s="127"/>
      <c r="E13" s="16"/>
      <c r="F13" s="187"/>
      <c r="G13" s="188"/>
      <c r="H13" s="188"/>
      <c r="I13" s="188"/>
      <c r="J13" s="189"/>
      <c r="K13" s="190"/>
    </row>
    <row r="14" spans="1:19" ht="21.75" customHeight="1" thickBot="1">
      <c r="A14" s="143" t="s">
        <v>19</v>
      </c>
      <c r="B14" s="138"/>
      <c r="C14" s="138"/>
      <c r="D14" s="138"/>
      <c r="E14" s="13"/>
      <c r="F14" s="191"/>
      <c r="G14" s="192"/>
      <c r="H14" s="192"/>
      <c r="I14" s="192"/>
      <c r="J14" s="193"/>
      <c r="K14" s="194"/>
      <c r="N14" s="90">
        <f>SUM(K4:K11)</f>
        <v>108.5</v>
      </c>
      <c r="O14" s="93">
        <f>O12-B4</f>
        <v>0</v>
      </c>
      <c r="P14" s="98">
        <f>IF(N19=1,P12-C4,0)</f>
        <v>0.552083333333334</v>
      </c>
      <c r="Q14" s="94">
        <f>IF(P12&lt;G5,G5-P12,0)</f>
        <v>0</v>
      </c>
      <c r="R14" s="82"/>
      <c r="S14" s="96">
        <f>P12-G5</f>
        <v>0</v>
      </c>
    </row>
    <row r="15" spans="1:16" ht="21.75" customHeight="1">
      <c r="A15" s="14"/>
      <c r="B15" s="12"/>
      <c r="C15" s="12"/>
      <c r="D15" s="12"/>
      <c r="E15" s="12"/>
      <c r="F15" s="183" t="s">
        <v>21</v>
      </c>
      <c r="G15" s="184"/>
      <c r="H15" s="184"/>
      <c r="I15" s="184"/>
      <c r="J15" s="185"/>
      <c r="K15" s="186">
        <f>K4+K5+K6+K7+K8+K9+K10+K11</f>
        <v>108.5</v>
      </c>
      <c r="O15" s="125">
        <f>IF(OR(O20&lt;0,O21&lt;0),O14-IF(W8&gt;=1,0,1),O14)</f>
        <v>0</v>
      </c>
      <c r="P15" s="126">
        <f>IF(AND(F4=O12,G5&gt;P12),0,IF(P14=0,IF(R8&lt;&gt;1,R8,0),P14))</f>
        <v>0.552083333333334</v>
      </c>
    </row>
    <row r="16" spans="1:17" ht="21.75" customHeight="1">
      <c r="A16" s="25"/>
      <c r="B16" s="2"/>
      <c r="C16" s="2"/>
      <c r="D16" s="2"/>
      <c r="E16" s="2"/>
      <c r="F16" s="187"/>
      <c r="G16" s="188"/>
      <c r="H16" s="188"/>
      <c r="I16" s="188"/>
      <c r="J16" s="189"/>
      <c r="K16" s="190"/>
      <c r="O16" s="91"/>
      <c r="P16" s="91">
        <f>IF(AND(P14&gt;0,P14&lt;=0.333),1/2*P2,0)</f>
        <v>0</v>
      </c>
      <c r="Q16" s="90">
        <f>IF(AND(Q14&gt;0,Q14&gt;0.667),-1/2*P2,0)</f>
        <v>0</v>
      </c>
    </row>
    <row r="17" spans="1:17" ht="21.75" customHeight="1" thickBot="1">
      <c r="A17" s="78" t="s">
        <v>87</v>
      </c>
      <c r="B17" s="2"/>
      <c r="C17" s="2"/>
      <c r="D17" s="77"/>
      <c r="E17" s="6"/>
      <c r="F17" s="191"/>
      <c r="G17" s="192"/>
      <c r="H17" s="192"/>
      <c r="I17" s="192"/>
      <c r="J17" s="193"/>
      <c r="K17" s="194"/>
      <c r="O17" s="91"/>
      <c r="P17" s="91">
        <f>IF(AND(P14&gt;0,P14&gt;0.333),P2,0)</f>
        <v>23</v>
      </c>
      <c r="Q17" s="90">
        <f>IF(AND(Q14&gt;0,Q14&lt;=0.667),-P2,0)</f>
        <v>0</v>
      </c>
    </row>
    <row r="18" spans="1:17" ht="21.75" customHeight="1">
      <c r="A18" s="31" t="s">
        <v>10</v>
      </c>
      <c r="B18" s="2"/>
      <c r="C18" s="2"/>
      <c r="D18" s="6" t="s">
        <v>11</v>
      </c>
      <c r="E18" s="6"/>
      <c r="F18" s="183" t="s">
        <v>23</v>
      </c>
      <c r="G18" s="184"/>
      <c r="H18" s="184"/>
      <c r="I18" s="184"/>
      <c r="J18" s="185"/>
      <c r="K18" s="186">
        <f>IF(T51=1,0,T42)</f>
        <v>23</v>
      </c>
      <c r="N18" s="136">
        <f>O12-B4</f>
        <v>0</v>
      </c>
      <c r="O18" s="90">
        <f>SUM(O16:O17)</f>
        <v>0</v>
      </c>
      <c r="P18" s="90">
        <f>SUM(P16:P17)</f>
        <v>23</v>
      </c>
      <c r="Q18" s="90">
        <f>SUM(Q16:Q17)</f>
        <v>0</v>
      </c>
    </row>
    <row r="19" spans="1:14" ht="21.75" customHeight="1" thickBot="1">
      <c r="A19" s="26"/>
      <c r="B19" s="4"/>
      <c r="C19" s="4"/>
      <c r="D19" s="30"/>
      <c r="E19" s="27"/>
      <c r="F19" s="187"/>
      <c r="G19" s="188"/>
      <c r="H19" s="188"/>
      <c r="I19" s="188"/>
      <c r="J19" s="189"/>
      <c r="K19" s="190"/>
      <c r="N19" s="137">
        <f>IF(AND(N18&lt;=1,P12-C4&lt;=0),0,1)</f>
        <v>1</v>
      </c>
    </row>
    <row r="20" spans="1:16" ht="21.75" customHeight="1" thickBot="1">
      <c r="A20" s="145"/>
      <c r="B20" s="146"/>
      <c r="C20" s="146"/>
      <c r="D20" s="146"/>
      <c r="E20" s="147"/>
      <c r="F20" s="191"/>
      <c r="G20" s="192"/>
      <c r="H20" s="192"/>
      <c r="I20" s="192"/>
      <c r="J20" s="193"/>
      <c r="K20" s="194"/>
      <c r="O20" s="128">
        <f>IF(O12&lt;&gt;F4,-P12-G5,0)</f>
        <v>0</v>
      </c>
      <c r="P20" s="92">
        <f>O18+P18+Q18</f>
        <v>23</v>
      </c>
    </row>
    <row r="21" spans="1:15" ht="21.75" customHeight="1">
      <c r="A21" s="148" t="s">
        <v>22</v>
      </c>
      <c r="B21" s="149">
        <f>'delegacja krajowa - verum'!C85</f>
        <v>0</v>
      </c>
      <c r="C21" s="147"/>
      <c r="D21" s="147"/>
      <c r="E21" s="150"/>
      <c r="F21" s="183" t="s">
        <v>24</v>
      </c>
      <c r="G21" s="184"/>
      <c r="H21" s="184"/>
      <c r="I21" s="184"/>
      <c r="J21" s="185"/>
      <c r="K21" s="186"/>
      <c r="O21" s="98">
        <f>IF(O12&lt;&gt;F4,P12-G5,0)</f>
        <v>0</v>
      </c>
    </row>
    <row r="22" spans="1:19" ht="21.75" customHeight="1">
      <c r="A22" s="148"/>
      <c r="B22" s="147"/>
      <c r="C22" s="147"/>
      <c r="D22" s="147"/>
      <c r="E22" s="150"/>
      <c r="F22" s="187"/>
      <c r="G22" s="188"/>
      <c r="H22" s="188"/>
      <c r="I22" s="188"/>
      <c r="J22" s="189"/>
      <c r="K22" s="190"/>
      <c r="P22" s="90">
        <f>IF(AND(O14=0,P14&lt;=S12),0,P20)</f>
        <v>23</v>
      </c>
      <c r="S22">
        <f>IF(AND(0&lt;&gt;P15,P15&lt;S12),1,0)</f>
        <v>0</v>
      </c>
    </row>
    <row r="23" spans="1:16" ht="21.75" customHeight="1" thickBot="1">
      <c r="A23" s="148"/>
      <c r="B23" s="147"/>
      <c r="C23" s="147"/>
      <c r="D23" s="147"/>
      <c r="E23" s="150"/>
      <c r="F23" s="191"/>
      <c r="G23" s="192"/>
      <c r="H23" s="192"/>
      <c r="I23" s="192"/>
      <c r="J23" s="193"/>
      <c r="K23" s="194"/>
      <c r="O23">
        <f>IF(AND(F4&lt;&gt;O12),1,0)</f>
        <v>0</v>
      </c>
      <c r="P23" s="96"/>
    </row>
    <row r="24" spans="1:11" ht="21.75" customHeight="1" thickBot="1">
      <c r="A24" s="148"/>
      <c r="B24" s="147"/>
      <c r="C24" s="147"/>
      <c r="D24" s="147"/>
      <c r="E24" s="147"/>
      <c r="F24" s="183" t="s">
        <v>25</v>
      </c>
      <c r="G24" s="184"/>
      <c r="H24" s="184"/>
      <c r="I24" s="184"/>
      <c r="J24" s="185"/>
      <c r="K24" s="186">
        <v>0</v>
      </c>
    </row>
    <row r="25" spans="1:20" ht="21.75" customHeight="1">
      <c r="A25" s="148"/>
      <c r="B25" s="147"/>
      <c r="C25" s="147"/>
      <c r="D25" s="147"/>
      <c r="E25" s="147"/>
      <c r="F25" s="187"/>
      <c r="G25" s="188"/>
      <c r="H25" s="188"/>
      <c r="I25" s="188"/>
      <c r="J25" s="189"/>
      <c r="K25" s="190"/>
      <c r="N25" s="28"/>
      <c r="O25" s="9"/>
      <c r="P25" s="9"/>
      <c r="Q25" s="10"/>
      <c r="S25" t="s">
        <v>67</v>
      </c>
      <c r="T25" s="110">
        <f>IF(OR(O15&lt;&gt;0,P15&lt;&gt;0),O15+P15+1-IF(P15=0,1,0),0)</f>
        <v>2</v>
      </c>
    </row>
    <row r="26" spans="1:17" ht="21.75" customHeight="1" thickBot="1">
      <c r="A26" s="151" t="s">
        <v>6</v>
      </c>
      <c r="B26" s="195">
        <f>'Excelblog.pl - Kwoty słownie'!B67</f>
      </c>
      <c r="C26" s="195"/>
      <c r="D26" s="195"/>
      <c r="E26" s="147"/>
      <c r="F26" s="191"/>
      <c r="G26" s="192"/>
      <c r="H26" s="192"/>
      <c r="I26" s="192"/>
      <c r="J26" s="193"/>
      <c r="K26" s="194"/>
      <c r="N26" s="25"/>
      <c r="O26" s="2" t="s">
        <v>60</v>
      </c>
      <c r="P26" s="2">
        <f>IF(AND(O15=0,P15&lt;=S11,P15&gt;=S12),P2*0.5,0)</f>
        <v>0</v>
      </c>
      <c r="Q26" s="3"/>
    </row>
    <row r="27" spans="1:17" ht="21.75" customHeight="1">
      <c r="A27" s="152"/>
      <c r="B27" s="147"/>
      <c r="C27" s="147"/>
      <c r="D27" s="147"/>
      <c r="E27" s="150"/>
      <c r="F27" s="183" t="s">
        <v>26</v>
      </c>
      <c r="G27" s="184"/>
      <c r="H27" s="184"/>
      <c r="I27" s="184"/>
      <c r="J27" s="185"/>
      <c r="K27" s="186"/>
      <c r="N27" s="25"/>
      <c r="O27" s="2"/>
      <c r="P27" s="2"/>
      <c r="Q27" s="3"/>
    </row>
    <row r="28" spans="1:17" ht="21.75" customHeight="1">
      <c r="A28" s="148" t="s">
        <v>27</v>
      </c>
      <c r="B28" s="149">
        <f>IF(K44&gt;0,K44,0)</f>
        <v>0</v>
      </c>
      <c r="C28" s="147"/>
      <c r="D28" s="147"/>
      <c r="E28" s="150"/>
      <c r="F28" s="187"/>
      <c r="G28" s="188"/>
      <c r="H28" s="188"/>
      <c r="I28" s="188"/>
      <c r="J28" s="189"/>
      <c r="K28" s="190"/>
      <c r="N28" s="25"/>
      <c r="O28" s="2" t="s">
        <v>61</v>
      </c>
      <c r="P28" s="2">
        <f>IF(AND(O15=0,P15&gt;S11,P15&gt;=S12),P2,0)</f>
        <v>23</v>
      </c>
      <c r="Q28" s="3"/>
    </row>
    <row r="29" spans="1:17" ht="21.75" customHeight="1" thickBot="1">
      <c r="A29" s="152"/>
      <c r="B29" s="147"/>
      <c r="C29" s="147"/>
      <c r="D29" s="147"/>
      <c r="E29" s="150"/>
      <c r="F29" s="191"/>
      <c r="G29" s="192"/>
      <c r="H29" s="192"/>
      <c r="I29" s="192"/>
      <c r="J29" s="193"/>
      <c r="K29" s="194"/>
      <c r="N29" s="25"/>
      <c r="O29" s="2"/>
      <c r="P29" s="2"/>
      <c r="Q29" s="3"/>
    </row>
    <row r="30" spans="1:17" ht="21.75" customHeight="1">
      <c r="A30" s="152"/>
      <c r="B30" s="147"/>
      <c r="C30" s="147"/>
      <c r="D30" s="147"/>
      <c r="E30" s="150"/>
      <c r="F30" s="183" t="s">
        <v>28</v>
      </c>
      <c r="G30" s="184"/>
      <c r="H30" s="184"/>
      <c r="I30" s="184"/>
      <c r="J30" s="185"/>
      <c r="K30" s="186">
        <f>K12+K15+K18+K21+K24+K27</f>
        <v>140.7</v>
      </c>
      <c r="N30" s="25"/>
      <c r="O30" s="2"/>
      <c r="P30" s="2"/>
      <c r="Q30" s="3"/>
    </row>
    <row r="31" spans="1:17" ht="21.75" customHeight="1" thickBot="1">
      <c r="A31" s="148"/>
      <c r="B31" s="147"/>
      <c r="C31" s="147"/>
      <c r="D31" s="147"/>
      <c r="E31" s="147"/>
      <c r="F31" s="191"/>
      <c r="G31" s="192"/>
      <c r="H31" s="192"/>
      <c r="I31" s="192"/>
      <c r="J31" s="193"/>
      <c r="K31" s="194"/>
      <c r="N31" s="25"/>
      <c r="O31" s="2" t="s">
        <v>62</v>
      </c>
      <c r="P31" s="99">
        <f>SUM(P26:P30)</f>
        <v>23</v>
      </c>
      <c r="Q31" s="3"/>
    </row>
    <row r="32" spans="1:17" ht="21.75" customHeight="1">
      <c r="A32" s="152"/>
      <c r="B32" s="147"/>
      <c r="C32" s="147"/>
      <c r="D32" s="147"/>
      <c r="E32" s="147"/>
      <c r="F32" s="196"/>
      <c r="G32" s="197"/>
      <c r="H32" s="197"/>
      <c r="I32" s="197"/>
      <c r="J32" s="197"/>
      <c r="K32" s="198"/>
      <c r="N32" s="25"/>
      <c r="O32" s="2"/>
      <c r="P32" s="2"/>
      <c r="Q32" s="3"/>
    </row>
    <row r="33" spans="1:17" ht="21.75" customHeight="1" thickBot="1">
      <c r="A33" s="153"/>
      <c r="B33" s="147"/>
      <c r="C33" s="147"/>
      <c r="D33" s="154"/>
      <c r="E33" s="155"/>
      <c r="F33" s="199"/>
      <c r="G33" s="200"/>
      <c r="H33" s="200"/>
      <c r="I33" s="200"/>
      <c r="J33" s="200"/>
      <c r="K33" s="201"/>
      <c r="N33" s="29"/>
      <c r="O33" s="4"/>
      <c r="P33" s="4"/>
      <c r="Q33" s="107"/>
    </row>
    <row r="34" spans="1:11" ht="21.75" customHeight="1">
      <c r="A34" s="156" t="s">
        <v>10</v>
      </c>
      <c r="B34" s="147"/>
      <c r="C34" s="147"/>
      <c r="D34" s="155" t="s">
        <v>11</v>
      </c>
      <c r="E34" s="155"/>
      <c r="F34" s="202" t="str">
        <f>'Excelblog.pl - Kwoty słownie'!B38</f>
        <v>jeden tysiąc siedemdziesiąt trzy złote 55/100 groszy </v>
      </c>
      <c r="G34" s="203"/>
      <c r="H34" s="203"/>
      <c r="I34" s="203"/>
      <c r="J34" s="203"/>
      <c r="K34" s="204"/>
    </row>
    <row r="35" spans="1:11" ht="21.75" customHeight="1" thickBot="1">
      <c r="A35" s="157"/>
      <c r="B35" s="158"/>
      <c r="C35" s="158"/>
      <c r="D35" s="158"/>
      <c r="E35" s="158"/>
      <c r="F35" s="205" t="s">
        <v>29</v>
      </c>
      <c r="G35" s="206"/>
      <c r="H35" s="206"/>
      <c r="I35" s="206"/>
      <c r="J35" s="206"/>
      <c r="K35" s="207"/>
    </row>
    <row r="36" spans="1:17" ht="21.75" customHeight="1">
      <c r="A36" s="28"/>
      <c r="B36" s="9"/>
      <c r="C36" s="9"/>
      <c r="D36" s="9"/>
      <c r="E36" s="10"/>
      <c r="F36" s="183" t="s">
        <v>51</v>
      </c>
      <c r="G36" s="184"/>
      <c r="H36" s="184"/>
      <c r="I36" s="184"/>
      <c r="J36" s="185"/>
      <c r="K36" s="208">
        <v>2</v>
      </c>
      <c r="N36" s="28"/>
      <c r="O36" s="9"/>
      <c r="P36" s="9"/>
      <c r="Q36" s="10"/>
    </row>
    <row r="37" spans="1:17" ht="21.75" customHeight="1">
      <c r="A37" s="21" t="s">
        <v>30</v>
      </c>
      <c r="B37" s="80"/>
      <c r="C37" s="2"/>
      <c r="D37" s="2"/>
      <c r="E37" s="3"/>
      <c r="F37" s="187"/>
      <c r="G37" s="188"/>
      <c r="H37" s="188"/>
      <c r="I37" s="188"/>
      <c r="J37" s="189"/>
      <c r="K37" s="209"/>
      <c r="N37" s="25"/>
      <c r="O37" s="2" t="s">
        <v>63</v>
      </c>
      <c r="P37" s="2">
        <f>IF(AND(O15&lt;&gt;0,P15&lt;&gt;0,P15&lt;=S12),((O15)*P2)+(P2*0.5),0)</f>
        <v>0</v>
      </c>
      <c r="Q37" s="3"/>
    </row>
    <row r="38" spans="1:17" ht="21.75" customHeight="1">
      <c r="A38" s="25"/>
      <c r="B38" s="2"/>
      <c r="C38" s="2"/>
      <c r="D38" s="2"/>
      <c r="E38" s="3"/>
      <c r="F38" s="187"/>
      <c r="G38" s="188"/>
      <c r="H38" s="188"/>
      <c r="I38" s="188"/>
      <c r="J38" s="189"/>
      <c r="K38" s="209"/>
      <c r="N38" s="25"/>
      <c r="O38" s="2"/>
      <c r="P38" s="2"/>
      <c r="Q38" s="3"/>
    </row>
    <row r="39" spans="1:17" ht="21.75" customHeight="1">
      <c r="A39" s="25"/>
      <c r="B39" s="2"/>
      <c r="C39" s="2"/>
      <c r="D39" s="2"/>
      <c r="E39" s="3"/>
      <c r="F39" s="187"/>
      <c r="G39" s="188"/>
      <c r="H39" s="188"/>
      <c r="I39" s="188"/>
      <c r="J39" s="189"/>
      <c r="K39" s="209"/>
      <c r="N39" s="25"/>
      <c r="O39" s="2" t="s">
        <v>64</v>
      </c>
      <c r="P39" s="2">
        <f>IF(AND(O15&lt;&gt;0,OR(P15=0,P15&gt;S12)),((O15)*P2)+IF(P15&lt;&gt;0,P2,0),0)</f>
        <v>0</v>
      </c>
      <c r="Q39" s="3"/>
    </row>
    <row r="40" spans="1:17" ht="21.75" customHeight="1" thickBot="1">
      <c r="A40" s="21" t="s">
        <v>6</v>
      </c>
      <c r="B40" s="210">
        <f>'Excelblog.pl - Kwoty słownie'!B81</f>
      </c>
      <c r="C40" s="210"/>
      <c r="D40" s="210"/>
      <c r="E40" s="3"/>
      <c r="F40" s="191"/>
      <c r="G40" s="192"/>
      <c r="H40" s="192"/>
      <c r="I40" s="192"/>
      <c r="J40" s="193"/>
      <c r="K40" s="211"/>
      <c r="N40" s="25"/>
      <c r="O40" s="2"/>
      <c r="P40" s="2"/>
      <c r="Q40" s="3"/>
    </row>
    <row r="41" spans="1:17" ht="21.75" customHeight="1">
      <c r="A41" s="25"/>
      <c r="B41" s="2"/>
      <c r="C41" s="2"/>
      <c r="D41" s="2"/>
      <c r="E41" s="3"/>
      <c r="F41" s="212" t="s">
        <v>49</v>
      </c>
      <c r="G41" s="213"/>
      <c r="H41" s="213"/>
      <c r="I41" s="213"/>
      <c r="J41" s="214"/>
      <c r="K41" s="165"/>
      <c r="N41" s="25"/>
      <c r="O41" s="2" t="s">
        <v>65</v>
      </c>
      <c r="P41" s="108">
        <f>SUM(P37:P39)</f>
        <v>0</v>
      </c>
      <c r="Q41" s="3"/>
    </row>
    <row r="42" spans="1:20" ht="21.75" customHeight="1" thickBot="1">
      <c r="A42" s="25"/>
      <c r="B42" s="2"/>
      <c r="C42" s="2"/>
      <c r="D42" s="2"/>
      <c r="E42" s="3"/>
      <c r="F42" s="215"/>
      <c r="G42" s="216"/>
      <c r="H42" s="216"/>
      <c r="I42" s="216"/>
      <c r="J42" s="217"/>
      <c r="K42" s="166"/>
      <c r="N42" s="29"/>
      <c r="O42" s="4"/>
      <c r="P42" s="4"/>
      <c r="Q42" s="107"/>
      <c r="S42" s="109" t="s">
        <v>66</v>
      </c>
      <c r="T42">
        <f>IF(O15&gt;0,P41,P31)</f>
        <v>23</v>
      </c>
    </row>
    <row r="43" spans="1:11" ht="21.75" customHeight="1" thickBot="1">
      <c r="A43" s="25"/>
      <c r="B43" s="2"/>
      <c r="C43" s="2"/>
      <c r="D43" s="2"/>
      <c r="E43" s="3"/>
      <c r="F43" s="218"/>
      <c r="G43" s="219"/>
      <c r="H43" s="219"/>
      <c r="I43" s="219"/>
      <c r="J43" s="220"/>
      <c r="K43" s="167"/>
    </row>
    <row r="44" spans="1:11" ht="21.75" customHeight="1">
      <c r="A44" s="78"/>
      <c r="B44" s="2"/>
      <c r="C44" s="2"/>
      <c r="D44" s="77"/>
      <c r="E44" s="7"/>
      <c r="F44" s="212" t="s">
        <v>50</v>
      </c>
      <c r="G44" s="213"/>
      <c r="H44" s="213"/>
      <c r="I44" s="213"/>
      <c r="J44" s="214"/>
      <c r="K44" s="165"/>
    </row>
    <row r="45" spans="1:11" ht="21.75" customHeight="1">
      <c r="A45" s="31" t="s">
        <v>10</v>
      </c>
      <c r="B45" s="2"/>
      <c r="C45" s="2"/>
      <c r="D45" s="6" t="s">
        <v>11</v>
      </c>
      <c r="E45" s="7"/>
      <c r="F45" s="215"/>
      <c r="G45" s="216"/>
      <c r="H45" s="216"/>
      <c r="I45" s="216"/>
      <c r="J45" s="217"/>
      <c r="K45" s="166"/>
    </row>
    <row r="46" spans="1:11" ht="21.75" customHeight="1" thickBot="1">
      <c r="A46" s="26"/>
      <c r="B46" s="4"/>
      <c r="C46" s="4"/>
      <c r="D46" s="30"/>
      <c r="E46" s="27"/>
      <c r="F46" s="218"/>
      <c r="G46" s="219"/>
      <c r="H46" s="219"/>
      <c r="I46" s="219"/>
      <c r="J46" s="220"/>
      <c r="K46" s="167"/>
    </row>
    <row r="47" ht="24.75" customHeight="1"/>
    <row r="48" ht="24.75" customHeight="1" hidden="1"/>
    <row r="49" ht="24.75" customHeight="1" hidden="1"/>
    <row r="50" ht="24.75" customHeight="1" hidden="1"/>
    <row r="51" spans="15:20" ht="24.75" customHeight="1" hidden="1">
      <c r="O51" s="15" t="s">
        <v>56</v>
      </c>
      <c r="T51" s="95">
        <f>'delegacja krajowa - verum'!U5</f>
        <v>0</v>
      </c>
    </row>
    <row r="52" spans="15:20" ht="24.75" customHeight="1" hidden="1">
      <c r="O52" s="15"/>
      <c r="T52" s="95"/>
    </row>
    <row r="53" spans="15:20" ht="24.75" customHeight="1" hidden="1">
      <c r="O53" s="15" t="s">
        <v>54</v>
      </c>
      <c r="T53" s="95">
        <f>'delegacja krajowa - verum'!U7</f>
        <v>1</v>
      </c>
    </row>
    <row r="54" spans="1:20" ht="21.75" customHeight="1" hidden="1">
      <c r="A54" s="119" t="s">
        <v>31</v>
      </c>
      <c r="B54" s="79"/>
      <c r="C54" s="15" t="s">
        <v>32</v>
      </c>
      <c r="D54" s="203">
        <f>'Excelblog.pl - Kwoty słownie'!B53</f>
      </c>
      <c r="E54" s="203"/>
      <c r="F54" s="203"/>
      <c r="G54" s="203"/>
      <c r="H54" s="203"/>
      <c r="I54" s="203"/>
      <c r="J54" s="203"/>
      <c r="K54" s="203"/>
      <c r="O54" s="15"/>
      <c r="T54" s="95"/>
    </row>
    <row r="55" spans="1:20" ht="21.75" customHeight="1" hidden="1">
      <c r="A55" s="15"/>
      <c r="B55" s="11"/>
      <c r="C55" s="15"/>
      <c r="D55" s="11"/>
      <c r="E55" s="11"/>
      <c r="F55" s="2"/>
      <c r="G55" s="2"/>
      <c r="H55" s="2"/>
      <c r="I55" s="2"/>
      <c r="J55" s="2"/>
      <c r="K55" s="2"/>
      <c r="O55" s="15" t="s">
        <v>55</v>
      </c>
      <c r="T55" s="95">
        <f>'delegacja krajowa - verum'!U9</f>
        <v>0</v>
      </c>
    </row>
    <row r="56" spans="1:5" ht="21.75" customHeight="1" hidden="1">
      <c r="A56" s="15"/>
      <c r="B56" s="15"/>
      <c r="C56" s="15"/>
      <c r="D56" s="15"/>
      <c r="E56" s="15"/>
    </row>
    <row r="57" spans="1:11" ht="21.75" customHeight="1" hidden="1">
      <c r="A57" s="221" t="s">
        <v>75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21.75" customHeight="1" hidden="1">
      <c r="A58" s="221" t="s">
        <v>76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ht="21.75" customHeight="1" hidden="1"/>
    <row r="60" ht="21.75" customHeight="1" hidden="1"/>
    <row r="61" ht="21.75" customHeight="1" hidden="1"/>
    <row r="62" ht="21.75" customHeight="1" hidden="1"/>
    <row r="63" ht="21.75" customHeight="1" hidden="1"/>
    <row r="64" ht="21.75" customHeight="1" hidden="1"/>
    <row r="65" spans="1:11" ht="21.75" customHeight="1" hidden="1">
      <c r="A65" s="8"/>
      <c r="F65" s="210"/>
      <c r="G65" s="210"/>
      <c r="H65" s="5"/>
      <c r="I65" s="5"/>
      <c r="J65" s="5"/>
      <c r="K65" s="77"/>
    </row>
    <row r="66" spans="1:11" ht="21.75" customHeight="1" hidden="1">
      <c r="A66" s="5" t="s">
        <v>33</v>
      </c>
      <c r="F66" s="222" t="s">
        <v>10</v>
      </c>
      <c r="G66" s="222"/>
      <c r="H66" s="5"/>
      <c r="I66" s="5"/>
      <c r="J66" s="5"/>
      <c r="K66" s="5" t="s">
        <v>34</v>
      </c>
    </row>
    <row r="67" ht="21.75" customHeight="1" hidden="1"/>
  </sheetData>
  <sheetProtection/>
  <conditionalFormatting sqref="H4:H11 J4:K11">
    <cfRule type="expression" priority="1" dxfId="0" stopIfTrue="1">
      <formula>$M4=0</formula>
    </cfRule>
  </conditionalFormatting>
  <printOptions/>
  <pageMargins left="0.75" right="0.75" top="1" bottom="1" header="0.5" footer="0.5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showGridLines="0" defaultGridColor="0" zoomScalePageLayoutView="0" colorId="31" workbookViewId="0" topLeftCell="A20">
      <selection activeCell="B32" sqref="B32"/>
    </sheetView>
  </sheetViews>
  <sheetFormatPr defaultColWidth="0" defaultRowHeight="12.75"/>
  <cols>
    <col min="1" max="1" width="14.421875" style="59" customWidth="1"/>
    <col min="2" max="3" width="17.8515625" style="59" customWidth="1"/>
    <col min="4" max="4" width="16.7109375" style="59" customWidth="1"/>
    <col min="5" max="8" width="12.140625" style="59" customWidth="1"/>
    <col min="9" max="9" width="9.140625" style="59" customWidth="1"/>
    <col min="10" max="10" width="0" style="59" hidden="1" customWidth="1"/>
    <col min="11" max="11" width="18.28125" style="59" hidden="1" customWidth="1"/>
    <col min="12" max="12" width="15.28125" style="59" hidden="1" customWidth="1"/>
    <col min="13" max="13" width="11.421875" style="59" hidden="1" customWidth="1"/>
    <col min="14" max="16384" width="0" style="59" hidden="1" customWidth="1"/>
  </cols>
  <sheetData>
    <row r="1" spans="1:9" s="36" customFormat="1" ht="17.25" customHeight="1">
      <c r="A1" s="34" t="s">
        <v>35</v>
      </c>
      <c r="B1" s="35"/>
      <c r="C1" s="35"/>
      <c r="D1" s="35"/>
      <c r="E1" s="35"/>
      <c r="F1" s="35"/>
      <c r="G1" s="35"/>
      <c r="H1" s="35"/>
      <c r="I1" s="35"/>
    </row>
    <row r="2" spans="1:13" s="40" customFormat="1" ht="12.75">
      <c r="A2" s="37"/>
      <c r="B2" s="38" t="s">
        <v>36</v>
      </c>
      <c r="C2" s="37"/>
      <c r="D2" s="39"/>
      <c r="E2" s="39"/>
      <c r="F2" s="39"/>
      <c r="G2" s="39"/>
      <c r="H2" s="39"/>
      <c r="I2" s="37"/>
      <c r="K2" s="41"/>
      <c r="L2" s="41"/>
      <c r="M2" s="41"/>
    </row>
    <row r="3" spans="1:9" s="40" customFormat="1" ht="12.75">
      <c r="A3" s="38" t="s">
        <v>36</v>
      </c>
      <c r="B3" s="42">
        <f>'delegacja krajowa - verum'!F39</f>
        <v>0</v>
      </c>
      <c r="C3" s="43"/>
      <c r="D3" s="39"/>
      <c r="E3" s="39"/>
      <c r="F3" s="39"/>
      <c r="G3" s="39"/>
      <c r="H3" s="39"/>
      <c r="I3" s="37"/>
    </row>
    <row r="4" spans="1:9" s="40" customFormat="1" ht="12.75">
      <c r="A4" s="38"/>
      <c r="B4" s="43"/>
      <c r="C4" s="44" t="s">
        <v>37</v>
      </c>
      <c r="D4" s="45" t="s">
        <v>38</v>
      </c>
      <c r="E4" s="45" t="s">
        <v>39</v>
      </c>
      <c r="F4" s="45" t="s">
        <v>40</v>
      </c>
      <c r="G4" s="45" t="s">
        <v>41</v>
      </c>
      <c r="H4" s="45" t="s">
        <v>42</v>
      </c>
      <c r="I4" s="37"/>
    </row>
    <row r="5" spans="1:9" s="40" customFormat="1" ht="12.75">
      <c r="A5" s="38" t="s">
        <v>43</v>
      </c>
      <c r="B5" s="37"/>
      <c r="C5" s="46"/>
      <c r="D5" s="47">
        <f>ROUND((B3-INT(B3))*100,0)</f>
        <v>0</v>
      </c>
      <c r="E5" s="47">
        <f>IF(B3&gt;=1,VALUE(RIGHT(LEFT(INT(B3),LEN(INT(B3))),3)),0)</f>
        <v>0</v>
      </c>
      <c r="F5" s="47">
        <f>IF(B3&gt;=1000,VALUE(TEXT(RIGHT(LEFT(INT(B3),LEN(INT(B3))-3),3),"000")),0)</f>
        <v>0</v>
      </c>
      <c r="G5" s="47">
        <f>IF(B3&gt;=1000000,VALUE(TEXT(RIGHT(LEFT(INT(B3),LEN(INT(B3))-6),3),"000")),0)</f>
        <v>0</v>
      </c>
      <c r="H5" s="47">
        <f>IF(B3&gt;=1000000000,VALUE(TEXT(RIGHT(LEFT(INT(B3),LEN(INT(B3))-9),3),"000")),0)</f>
        <v>0</v>
      </c>
      <c r="I5" s="37"/>
    </row>
    <row r="6" spans="1:9" s="40" customFormat="1" ht="12.75">
      <c r="A6" s="38" t="s">
        <v>44</v>
      </c>
      <c r="B6" s="48"/>
      <c r="C6" s="48" t="str">
        <f>ROUND((B3-INT(B3))*100,0)&amp;"/"&amp;100&amp;" groszy"</f>
        <v>0/100 groszy</v>
      </c>
      <c r="D6" s="48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49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49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49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48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48"/>
    </row>
    <row r="7" spans="1:9" s="40" customFormat="1" ht="12.75">
      <c r="A7" s="37"/>
      <c r="B7" s="37"/>
      <c r="C7" s="37"/>
      <c r="D7" s="39"/>
      <c r="E7" s="39"/>
      <c r="F7" s="39"/>
      <c r="G7" s="39"/>
      <c r="H7" s="39"/>
      <c r="I7" s="37"/>
    </row>
    <row r="8" spans="1:9" s="40" customFormat="1" ht="12.75">
      <c r="A8" s="38" t="s">
        <v>45</v>
      </c>
      <c r="B8" s="5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51"/>
      <c r="D8" s="51"/>
      <c r="E8" s="51"/>
      <c r="F8" s="51"/>
      <c r="G8" s="51"/>
      <c r="H8" s="51"/>
      <c r="I8" s="52"/>
    </row>
    <row r="9" spans="1:9" s="40" customFormat="1" ht="12.75">
      <c r="A9" s="38" t="s">
        <v>46</v>
      </c>
      <c r="B9" s="5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51"/>
      <c r="D9" s="51"/>
      <c r="E9" s="51"/>
      <c r="F9" s="51"/>
      <c r="G9" s="51"/>
      <c r="H9" s="51"/>
      <c r="I9" s="52"/>
    </row>
    <row r="10" spans="1:9" s="40" customFormat="1" ht="12.75">
      <c r="A10" s="38" t="s">
        <v>47</v>
      </c>
      <c r="B10" s="5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51"/>
      <c r="D10" s="51"/>
      <c r="E10" s="51"/>
      <c r="F10" s="51"/>
      <c r="G10" s="51"/>
      <c r="H10" s="51"/>
      <c r="I10" s="52"/>
    </row>
    <row r="11" spans="1:9" s="40" customFormat="1" ht="12.75">
      <c r="A11" s="38"/>
      <c r="B11" s="37"/>
      <c r="C11" s="37"/>
      <c r="D11" s="39"/>
      <c r="E11" s="39"/>
      <c r="F11" s="39"/>
      <c r="G11" s="39"/>
      <c r="H11" s="39"/>
      <c r="I11" s="37"/>
    </row>
    <row r="12" spans="1:9" s="56" customFormat="1" ht="12.75" customHeight="1">
      <c r="A12" s="53"/>
      <c r="B12" s="53"/>
      <c r="C12" s="53"/>
      <c r="D12" s="54"/>
      <c r="E12" s="54"/>
      <c r="F12" s="54"/>
      <c r="G12" s="54"/>
      <c r="H12" s="54"/>
      <c r="I12" s="55" t="s">
        <v>48</v>
      </c>
    </row>
    <row r="15" spans="1:9" ht="12.75">
      <c r="A15" s="57"/>
      <c r="B15" s="58"/>
      <c r="C15" s="58"/>
      <c r="D15" s="58"/>
      <c r="E15" s="58"/>
      <c r="F15" s="58"/>
      <c r="G15" s="58"/>
      <c r="H15" s="58"/>
      <c r="I15" s="58"/>
    </row>
    <row r="16" spans="1:13" ht="12.75">
      <c r="A16" s="60"/>
      <c r="B16" s="61" t="s">
        <v>36</v>
      </c>
      <c r="C16" s="60"/>
      <c r="D16" s="62"/>
      <c r="E16" s="62"/>
      <c r="F16" s="62"/>
      <c r="G16" s="62"/>
      <c r="H16" s="62"/>
      <c r="I16" s="60"/>
      <c r="K16" s="63"/>
      <c r="L16" s="63"/>
      <c r="M16" s="63"/>
    </row>
    <row r="17" spans="1:9" ht="12.75">
      <c r="A17" s="61" t="s">
        <v>36</v>
      </c>
      <c r="B17" s="42">
        <f>'delegacja krajowa - verum'!E54</f>
        <v>0</v>
      </c>
      <c r="C17" s="64"/>
      <c r="D17" s="62"/>
      <c r="E17" s="62"/>
      <c r="F17" s="62"/>
      <c r="G17" s="62"/>
      <c r="H17" s="62"/>
      <c r="I17" s="60"/>
    </row>
    <row r="18" spans="1:9" ht="12.75">
      <c r="A18" s="61"/>
      <c r="B18" s="64"/>
      <c r="C18" s="65" t="s">
        <v>37</v>
      </c>
      <c r="D18" s="66" t="s">
        <v>38</v>
      </c>
      <c r="E18" s="66" t="s">
        <v>39</v>
      </c>
      <c r="F18" s="66" t="s">
        <v>40</v>
      </c>
      <c r="G18" s="66" t="s">
        <v>41</v>
      </c>
      <c r="H18" s="66" t="s">
        <v>42</v>
      </c>
      <c r="I18" s="60"/>
    </row>
    <row r="19" spans="1:9" ht="12.75">
      <c r="A19" s="61" t="s">
        <v>43</v>
      </c>
      <c r="B19" s="60"/>
      <c r="C19" s="67"/>
      <c r="D19" s="68">
        <f>ROUND((B17-INT(B17))*100,0)</f>
        <v>0</v>
      </c>
      <c r="E19" s="68">
        <f>IF(B17&gt;=1,VALUE(RIGHT(LEFT(INT(B17),LEN(INT(B17))),3)),0)</f>
        <v>0</v>
      </c>
      <c r="F19" s="68">
        <f>IF(B17&gt;=1000,VALUE(TEXT(RIGHT(LEFT(INT(B17),LEN(INT(B17))-3),3),"000")),0)</f>
        <v>0</v>
      </c>
      <c r="G19" s="68">
        <f>IF(B17&gt;=1000000,VALUE(TEXT(RIGHT(LEFT(INT(B17),LEN(INT(B17))-6),3),"000")),0)</f>
        <v>0</v>
      </c>
      <c r="H19" s="68">
        <f>IF(B17&gt;=1000000000,VALUE(TEXT(RIGHT(LEFT(INT(B17),LEN(INT(B17))-9),3),"000")),0)</f>
        <v>0</v>
      </c>
      <c r="I19" s="60"/>
    </row>
    <row r="20" spans="1:9" ht="12.75">
      <c r="A20" s="61" t="s">
        <v>44</v>
      </c>
      <c r="B20" s="69"/>
      <c r="C20" s="69" t="str">
        <f>ROUND((B17-INT(B17))*100,0)&amp;"/"&amp;100&amp;" groszy"</f>
        <v>0/100 groszy</v>
      </c>
      <c r="D20" s="69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70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70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70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69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69"/>
    </row>
    <row r="21" spans="1:9" ht="12.75">
      <c r="A21" s="60"/>
      <c r="B21" s="60"/>
      <c r="C21" s="60"/>
      <c r="D21" s="62"/>
      <c r="E21" s="62"/>
      <c r="F21" s="62"/>
      <c r="G21" s="62"/>
      <c r="H21" s="62"/>
      <c r="I21" s="60"/>
    </row>
    <row r="22" spans="1:9" ht="12.75">
      <c r="A22" s="61" t="s">
        <v>45</v>
      </c>
      <c r="B22" s="5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51"/>
      <c r="D22" s="51"/>
      <c r="E22" s="51"/>
      <c r="F22" s="51"/>
      <c r="G22" s="51"/>
      <c r="H22" s="51"/>
      <c r="I22" s="52"/>
    </row>
    <row r="23" spans="1:9" ht="12.75">
      <c r="A23" s="61" t="s">
        <v>46</v>
      </c>
      <c r="B23" s="5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51"/>
      <c r="D23" s="51"/>
      <c r="E23" s="51"/>
      <c r="F23" s="51"/>
      <c r="G23" s="51"/>
      <c r="H23" s="51"/>
      <c r="I23" s="52"/>
    </row>
    <row r="24" spans="1:9" ht="12.75">
      <c r="A24" s="61" t="s">
        <v>47</v>
      </c>
      <c r="B24" s="5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51"/>
      <c r="D24" s="51"/>
      <c r="E24" s="51"/>
      <c r="F24" s="51"/>
      <c r="G24" s="51"/>
      <c r="H24" s="51"/>
      <c r="I24" s="52"/>
    </row>
    <row r="25" spans="1:9" ht="12.75">
      <c r="A25" s="61"/>
      <c r="B25" s="60"/>
      <c r="C25" s="60"/>
      <c r="D25" s="62"/>
      <c r="E25" s="62"/>
      <c r="F25" s="62"/>
      <c r="G25" s="62"/>
      <c r="H25" s="62"/>
      <c r="I25" s="60"/>
    </row>
    <row r="26" spans="1:9" s="74" customFormat="1" ht="12.75" customHeight="1">
      <c r="A26" s="71"/>
      <c r="B26" s="71"/>
      <c r="C26" s="71"/>
      <c r="D26" s="72"/>
      <c r="E26" s="72"/>
      <c r="F26" s="72"/>
      <c r="G26" s="72"/>
      <c r="H26" s="72"/>
      <c r="I26" s="73" t="s">
        <v>48</v>
      </c>
    </row>
    <row r="29" spans="1:9" ht="12.75">
      <c r="A29" s="57"/>
      <c r="B29" s="58"/>
      <c r="C29" s="58"/>
      <c r="D29" s="58"/>
      <c r="E29" s="58"/>
      <c r="F29" s="58"/>
      <c r="G29" s="58"/>
      <c r="H29" s="58"/>
      <c r="I29" s="58"/>
    </row>
    <row r="30" spans="1:13" ht="12.75">
      <c r="A30" s="60"/>
      <c r="B30" s="61" t="s">
        <v>36</v>
      </c>
      <c r="C30" s="60"/>
      <c r="D30" s="62"/>
      <c r="E30" s="62"/>
      <c r="F30" s="62"/>
      <c r="G30" s="62"/>
      <c r="H30" s="62"/>
      <c r="I30" s="60"/>
      <c r="K30" s="63"/>
      <c r="L30" s="63"/>
      <c r="M30" s="63"/>
    </row>
    <row r="31" spans="1:9" ht="12.75">
      <c r="A31" s="61" t="s">
        <v>36</v>
      </c>
      <c r="B31" s="42">
        <f>'delegacja krajowa - verum'!L94</f>
        <v>1073.55</v>
      </c>
      <c r="C31" s="64"/>
      <c r="D31" s="62"/>
      <c r="E31" s="62"/>
      <c r="F31" s="62"/>
      <c r="G31" s="62"/>
      <c r="H31" s="62"/>
      <c r="I31" s="60"/>
    </row>
    <row r="32" spans="1:9" ht="12.75">
      <c r="A32" s="61"/>
      <c r="B32" s="64"/>
      <c r="C32" s="65" t="s">
        <v>37</v>
      </c>
      <c r="D32" s="66" t="s">
        <v>38</v>
      </c>
      <c r="E32" s="66" t="s">
        <v>39</v>
      </c>
      <c r="F32" s="66" t="s">
        <v>40</v>
      </c>
      <c r="G32" s="66" t="s">
        <v>41</v>
      </c>
      <c r="H32" s="66" t="s">
        <v>42</v>
      </c>
      <c r="I32" s="60"/>
    </row>
    <row r="33" spans="1:9" ht="12.75">
      <c r="A33" s="61" t="s">
        <v>43</v>
      </c>
      <c r="B33" s="60"/>
      <c r="C33" s="67"/>
      <c r="D33" s="68">
        <f>ROUND((B31-INT(B31))*100,0)</f>
        <v>55</v>
      </c>
      <c r="E33" s="68">
        <f>IF(B31&gt;=1,VALUE(RIGHT(LEFT(INT(B31),LEN(INT(B31))),3)),0)</f>
        <v>73</v>
      </c>
      <c r="F33" s="68">
        <f>IF(B31&gt;=1000,VALUE(TEXT(RIGHT(LEFT(INT(B31),LEN(INT(B31))-3),3),"000")),0)</f>
        <v>1</v>
      </c>
      <c r="G33" s="68">
        <f>IF(B31&gt;=1000000,VALUE(TEXT(RIGHT(LEFT(INT(B31),LEN(INT(B31))-6),3),"000")),0)</f>
        <v>0</v>
      </c>
      <c r="H33" s="68">
        <f>IF(B31&gt;=1000000000,VALUE(TEXT(RIGHT(LEFT(INT(B31),LEN(INT(B31))-9),3),"000")),0)</f>
        <v>0</v>
      </c>
      <c r="I33" s="60"/>
    </row>
    <row r="34" spans="1:9" ht="12.75">
      <c r="A34" s="61" t="s">
        <v>44</v>
      </c>
      <c r="B34" s="69"/>
      <c r="C34" s="69" t="str">
        <f>ROUND((B31-INT(B31))*100,0)&amp;"/"&amp;100&amp;" groszy"</f>
        <v>55/100 groszy</v>
      </c>
      <c r="D34" s="69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pięćdziesiąt pięć groszy</v>
      </c>
      <c r="E34" s="70" t="str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  <v> siedemdziesiąt trzy złote</v>
      </c>
      <c r="F34" s="70" t="str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  <v> jeden tysiąc</v>
      </c>
      <c r="G34" s="70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69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69"/>
    </row>
    <row r="35" spans="1:9" ht="12.75">
      <c r="A35" s="60"/>
      <c r="B35" s="60"/>
      <c r="C35" s="60"/>
      <c r="D35" s="62"/>
      <c r="E35" s="62"/>
      <c r="F35" s="62"/>
      <c r="G35" s="62"/>
      <c r="H35" s="62"/>
      <c r="I35" s="60"/>
    </row>
    <row r="36" spans="1:9" ht="12.75">
      <c r="A36" s="61" t="s">
        <v>45</v>
      </c>
      <c r="B36" s="5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jeden tysiąc siedemdziesiąt trzy złote pięćdziesiąt pięć groszy </v>
      </c>
      <c r="C36" s="51"/>
      <c r="D36" s="51"/>
      <c r="E36" s="51"/>
      <c r="F36" s="51"/>
      <c r="G36" s="51"/>
      <c r="H36" s="51"/>
      <c r="I36" s="52"/>
    </row>
    <row r="37" spans="1:9" ht="12.75">
      <c r="A37" s="61" t="s">
        <v>46</v>
      </c>
      <c r="B37" s="5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jeden tysiąc siedemdziesiąt trzy złote, pięćdziesiąt pięć groszy </v>
      </c>
      <c r="C37" s="51"/>
      <c r="D37" s="51"/>
      <c r="E37" s="51"/>
      <c r="F37" s="51"/>
      <c r="G37" s="51"/>
      <c r="H37" s="51"/>
      <c r="I37" s="52"/>
    </row>
    <row r="38" spans="1:9" ht="12.75">
      <c r="A38" s="61" t="s">
        <v>47</v>
      </c>
      <c r="B38" s="5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jeden tysiąc siedemdziesiąt trzy złote 55/100 groszy </v>
      </c>
      <c r="C38" s="51"/>
      <c r="D38" s="51"/>
      <c r="E38" s="51"/>
      <c r="F38" s="51"/>
      <c r="G38" s="51"/>
      <c r="H38" s="51"/>
      <c r="I38" s="52"/>
    </row>
    <row r="39" spans="1:9" ht="12.75">
      <c r="A39" s="61"/>
      <c r="B39" s="60"/>
      <c r="C39" s="60"/>
      <c r="D39" s="62"/>
      <c r="E39" s="62"/>
      <c r="F39" s="62"/>
      <c r="G39" s="62"/>
      <c r="H39" s="62"/>
      <c r="I39" s="60"/>
    </row>
    <row r="40" spans="1:9" s="74" customFormat="1" ht="12.75" customHeight="1">
      <c r="A40" s="71"/>
      <c r="B40" s="71"/>
      <c r="C40" s="71"/>
      <c r="D40" s="72"/>
      <c r="E40" s="72"/>
      <c r="F40" s="72"/>
      <c r="G40" s="72"/>
      <c r="H40" s="72"/>
      <c r="I40" s="73" t="s">
        <v>48</v>
      </c>
    </row>
    <row r="44" spans="1:9" ht="12.75">
      <c r="A44" s="57"/>
      <c r="B44" s="58"/>
      <c r="C44" s="58"/>
      <c r="D44" s="58"/>
      <c r="E44" s="58"/>
      <c r="F44" s="58"/>
      <c r="G44" s="58"/>
      <c r="H44" s="58"/>
      <c r="I44" s="58"/>
    </row>
    <row r="45" spans="1:9" ht="12.75">
      <c r="A45" s="60"/>
      <c r="B45" s="61" t="s">
        <v>36</v>
      </c>
      <c r="C45" s="60"/>
      <c r="D45" s="62"/>
      <c r="E45" s="62"/>
      <c r="F45" s="62"/>
      <c r="G45" s="62"/>
      <c r="H45" s="62"/>
      <c r="I45" s="60"/>
    </row>
    <row r="46" spans="1:9" ht="12.75">
      <c r="A46" s="61" t="s">
        <v>36</v>
      </c>
      <c r="B46" s="42">
        <f>'STRONA 2'!B54</f>
        <v>0</v>
      </c>
      <c r="C46" s="64"/>
      <c r="D46" s="62"/>
      <c r="E46" s="62"/>
      <c r="F46" s="62"/>
      <c r="G46" s="62"/>
      <c r="H46" s="62"/>
      <c r="I46" s="60"/>
    </row>
    <row r="47" spans="1:9" ht="12.75">
      <c r="A47" s="61"/>
      <c r="B47" s="64"/>
      <c r="C47" s="65" t="s">
        <v>37</v>
      </c>
      <c r="D47" s="66" t="s">
        <v>38</v>
      </c>
      <c r="E47" s="66" t="s">
        <v>39</v>
      </c>
      <c r="F47" s="66" t="s">
        <v>40</v>
      </c>
      <c r="G47" s="66" t="s">
        <v>41</v>
      </c>
      <c r="H47" s="66" t="s">
        <v>42</v>
      </c>
      <c r="I47" s="60"/>
    </row>
    <row r="48" spans="1:9" ht="12.75">
      <c r="A48" s="61" t="s">
        <v>43</v>
      </c>
      <c r="B48" s="60"/>
      <c r="C48" s="67"/>
      <c r="D48" s="68">
        <f>ROUND((B46-INT(B46))*100,0)</f>
        <v>0</v>
      </c>
      <c r="E48" s="68">
        <f>IF(B46&gt;=1,VALUE(RIGHT(LEFT(INT(B46),LEN(INT(B46))),3)),0)</f>
        <v>0</v>
      </c>
      <c r="F48" s="68">
        <f>IF(B46&gt;=1000,VALUE(TEXT(RIGHT(LEFT(INT(B46),LEN(INT(B46))-3),3),"000")),0)</f>
        <v>0</v>
      </c>
      <c r="G48" s="68">
        <f>IF(B46&gt;=1000000,VALUE(TEXT(RIGHT(LEFT(INT(B46),LEN(INT(B46))-6),3),"000")),0)</f>
        <v>0</v>
      </c>
      <c r="H48" s="68">
        <f>IF(B46&gt;=1000000000,VALUE(TEXT(RIGHT(LEFT(INT(B46),LEN(INT(B46))-9),3),"000")),0)</f>
        <v>0</v>
      </c>
      <c r="I48" s="60"/>
    </row>
    <row r="49" spans="1:9" ht="12.75">
      <c r="A49" s="61" t="s">
        <v>44</v>
      </c>
      <c r="B49" s="69"/>
      <c r="C49" s="69" t="str">
        <f>ROUND((B46-INT(B46))*100,0)&amp;"/"&amp;100&amp;" groszy"</f>
        <v>0/100 groszy</v>
      </c>
      <c r="D49" s="69" t="str">
        <f>IF(B46=0,"",IF(D48&lt;=20,IF(D48=0,"zero",INDEX(excelblog_Jednosci,D48)),INDEX(excelblog_Dziesiatki,INT(D48/10))&amp;IF(MOD(D48,10)," "&amp;INDEX(excelblog_Jednosci,MOD(D48,10)),"")))&amp;" "&amp;IF(B46=0,"",INDEX(IF(D48&lt;20,{"groszy";"grosz";"grosze";"groszy"},{"groszy";"grosze";"groszy"}),MATCH(IF(D48&lt;20,D48,MOD(D48,10)),IF(D48&lt;20,{0;1;2;5},{0;2;5}),1)))</f>
        <v> </v>
      </c>
      <c r="E49" s="70">
        <f>IF(OR(B46&lt;1,INT(E48/100)=0),"",INDEX(excelblog_Setki,INT(E48/100)))&amp;IF(E48-(INT(E48/100)*100)&lt;=20,IF(E48-(INT(E48/100)*100)=0,IF(OR(E48&gt;0,B46&lt;1),"","złotych")," "&amp;INDEX(excelblog_Jednosci,E48-(INT(E48/100)*100)))," "&amp;INDEX(excelblog_Dziesiatki,INT((E48-(INT(E48/100)*100))/10))&amp;IF(MOD((E48-(INT(E48/100)*100)),10)," "&amp;INDEX(excelblog_Jednosci,MOD((E48-(INT(E48/100)*100)),10)),""))&amp;IF(E48=0,""," "&amp;INDEX(IF(E48&lt;20,{"złotych";"złoty";"złote";"złotych"},{"złotych";"złote";"złotych"}),MATCH(IF(E48-(INT(E48/100)*100)&lt;20,E48-(INT(E48/100)*100),MOD((E48-(INT(E48/100)*100)),10)),IF(E48&lt;20,{0;1;2;5},{0;2;5}),1)))</f>
      </c>
      <c r="F49" s="70">
        <f>IF(OR(B46&lt;1,INT(F48/100)=0),"",INDEX(excelblog_Setki,INT(F48/100)))&amp;IF(F48-(INT(F48/100)*100)&lt;=20,IF(F48-(INT(F48/100)*100)=0,""," "&amp;INDEX(excelblog_Jednosci,F48-(INT(F48/100)*100)))," "&amp;INDEX(excelblog_Dziesiatki,INT((F48-(INT(F48/100)*100))/10))&amp;IF(MOD((F48-(INT(F48/100)*100)),10)," "&amp;INDEX(excelblog_Jednosci,MOD((F48-(INT(F48/100)*100)),10)),""))&amp;IF(F48=0,""," "&amp;INDEX(IF(F48&lt;20,{"";"tysiąc";"tysiące";"tysięcy"},{"tysięcy";"tysiące";"tysięcy"}),MATCH(IF(F48-(INT(F48/100)*100)&lt;20,F48-(INT(F48/100)*100),MOD((F48-(INT(F48/100)*100)),10)),IF(F48&lt;20,{0;1;2;5},{0;2;5}),1)))</f>
      </c>
      <c r="G49" s="70">
        <f>IF(OR(B46&lt;1,INT(G48/100)=0),"",INDEX(excelblog_Setki,INT(G48/100)))&amp;IF(G48-(INT(G48/100)*100)&lt;=20,IF(G48-(INT(G48/100)*100)=0,""," "&amp;INDEX(excelblog_Jednosci,G48-(INT(G48/100)*100)))," "&amp;INDEX(excelblog_Dziesiatki,INT((G48-(INT(G48/100)*100))/10))&amp;IF(MOD((G48-(INT(G48/100)*100)),10)," "&amp;INDEX(excelblog_Jednosci,MOD((G48-(INT(G48/100)*100)),10)),""))&amp;IF(G48=0,""," "&amp;INDEX(IF(G48&lt;20,{"";"milion";"miliony";"milion?w"},{"milion?w";"miliony";"milion?w"}),MATCH(IF(G48-(INT(G48/100)*100)&lt;20,G48-(INT(G48/100)*100),MOD((G48-(INT(G48/100)*100)),10)),IF(G48&lt;20,{0;1;2;5},{0;2;5}),1)))</f>
      </c>
      <c r="H49" s="69">
        <f>IF(OR(B46&lt;1,INT(H48/100)=0),"",INDEX(excelblog_Setki,INT(H48/100)))&amp;IF(H48-(INT(H48/100)*100)&lt;=20,IF(H48-(INT(H48/100)*100)=0,""," "&amp;INDEX(excelblog_Jednosci,H48-(INT(H48/100)*100)))," "&amp;INDEX(excelblog_Dziesiatki,INT((H48-(INT(H48/100)*100))/10))&amp;IF(MOD((H48-(INT(H48/100)*100)),10)," "&amp;INDEX(excelblog_Jednosci,MOD((H48-(INT(H48/100)*100)),10)),""))&amp;IF(H48=0,""," "&amp;INDEX(IF(H48&lt;20,{"";"miliard";"miliardy";"miliard?w"},{"miliard?w";"miliardy";"miliard?w"}),MATCH(IF(H48-(INT(H48/100)*100)&lt;20,H48-(INT(H48/100)*100),MOD((H48-(INT(H48/100)*100)),10)),IF(H48&lt;20,{0;1;2;5},{0;2;5}),1)))</f>
      </c>
      <c r="I49" s="69"/>
    </row>
    <row r="50" spans="1:9" ht="12.75">
      <c r="A50" s="60"/>
      <c r="B50" s="60"/>
      <c r="C50" s="60"/>
      <c r="D50" s="62"/>
      <c r="E50" s="62"/>
      <c r="F50" s="62"/>
      <c r="G50" s="62"/>
      <c r="H50" s="62"/>
      <c r="I50" s="60"/>
    </row>
    <row r="51" spans="1:9" ht="12.75">
      <c r="A51" s="61" t="s">
        <v>45</v>
      </c>
      <c r="B51" s="50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","")&amp;IF(TRIM(D49)&lt;&gt;"",D49&amp;" ","")))</f>
      </c>
      <c r="C51" s="51"/>
      <c r="D51" s="51"/>
      <c r="E51" s="51"/>
      <c r="F51" s="51"/>
      <c r="G51" s="51"/>
      <c r="H51" s="51"/>
      <c r="I51" s="52"/>
    </row>
    <row r="52" spans="1:9" ht="12.75">
      <c r="A52" s="61" t="s">
        <v>46</v>
      </c>
      <c r="B52" s="50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","")&amp;IF(TRIM(E49)&lt;&gt;"",TRIM(E49)&amp;", ","")&amp;IF(TRIM(D49)&lt;&gt;"",D49&amp;" ","")))</f>
      </c>
      <c r="C52" s="51"/>
      <c r="D52" s="51"/>
      <c r="E52" s="51"/>
      <c r="F52" s="51"/>
      <c r="G52" s="51"/>
      <c r="H52" s="51"/>
      <c r="I52" s="52"/>
    </row>
    <row r="53" spans="1:9" ht="12.75">
      <c r="A53" s="61" t="s">
        <v>47</v>
      </c>
      <c r="B53" s="50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","")&amp;IF(TRIM(D49)&lt;&gt;"",C49&amp;" ","")))</f>
      </c>
      <c r="C53" s="51"/>
      <c r="D53" s="51"/>
      <c r="E53" s="51"/>
      <c r="F53" s="51"/>
      <c r="G53" s="51"/>
      <c r="H53" s="51"/>
      <c r="I53" s="52"/>
    </row>
    <row r="54" spans="1:9" ht="12.75">
      <c r="A54" s="61"/>
      <c r="B54" s="60"/>
      <c r="C54" s="60"/>
      <c r="D54" s="62"/>
      <c r="E54" s="62"/>
      <c r="F54" s="62"/>
      <c r="G54" s="62"/>
      <c r="H54" s="62"/>
      <c r="I54" s="60"/>
    </row>
    <row r="55" spans="1:9" ht="12.75">
      <c r="A55" s="71"/>
      <c r="B55" s="71"/>
      <c r="C55" s="71"/>
      <c r="D55" s="72"/>
      <c r="E55" s="72"/>
      <c r="F55" s="72"/>
      <c r="G55" s="72"/>
      <c r="H55" s="72"/>
      <c r="I55" s="73" t="s">
        <v>48</v>
      </c>
    </row>
    <row r="58" spans="1:9" ht="12.75">
      <c r="A58" s="57"/>
      <c r="B58" s="58"/>
      <c r="C58" s="58"/>
      <c r="D58" s="58"/>
      <c r="E58" s="58"/>
      <c r="F58" s="58"/>
      <c r="G58" s="58"/>
      <c r="H58" s="58"/>
      <c r="I58" s="58"/>
    </row>
    <row r="59" spans="1:9" ht="12.75">
      <c r="A59" s="60"/>
      <c r="B59" s="61" t="s">
        <v>36</v>
      </c>
      <c r="C59" s="60"/>
      <c r="D59" s="62"/>
      <c r="E59" s="62"/>
      <c r="F59" s="62"/>
      <c r="G59" s="62"/>
      <c r="H59" s="62"/>
      <c r="I59" s="60"/>
    </row>
    <row r="60" spans="1:9" ht="12.75">
      <c r="A60" s="61" t="s">
        <v>36</v>
      </c>
      <c r="B60" s="42">
        <f>'STRONA 2'!B21</f>
        <v>0</v>
      </c>
      <c r="C60" s="64"/>
      <c r="D60" s="62"/>
      <c r="E60" s="62"/>
      <c r="F60" s="62"/>
      <c r="G60" s="62"/>
      <c r="H60" s="62"/>
      <c r="I60" s="60"/>
    </row>
    <row r="61" spans="1:9" ht="12.75">
      <c r="A61" s="61"/>
      <c r="B61" s="64"/>
      <c r="C61" s="65" t="s">
        <v>37</v>
      </c>
      <c r="D61" s="66" t="s">
        <v>38</v>
      </c>
      <c r="E61" s="66" t="s">
        <v>39</v>
      </c>
      <c r="F61" s="66" t="s">
        <v>40</v>
      </c>
      <c r="G61" s="66" t="s">
        <v>41</v>
      </c>
      <c r="H61" s="66" t="s">
        <v>42</v>
      </c>
      <c r="I61" s="60"/>
    </row>
    <row r="62" spans="1:9" ht="12.75">
      <c r="A62" s="61" t="s">
        <v>43</v>
      </c>
      <c r="B62" s="60"/>
      <c r="C62" s="67"/>
      <c r="D62" s="68">
        <f>ROUND((B60-INT(B60))*100,0)</f>
        <v>0</v>
      </c>
      <c r="E62" s="68">
        <f>IF(B60&gt;=1,VALUE(RIGHT(LEFT(INT(B60),LEN(INT(B60))),3)),0)</f>
        <v>0</v>
      </c>
      <c r="F62" s="68">
        <f>IF(B60&gt;=1000,VALUE(TEXT(RIGHT(LEFT(INT(B60),LEN(INT(B60))-3),3),"000")),0)</f>
        <v>0</v>
      </c>
      <c r="G62" s="68">
        <f>IF(B60&gt;=1000000,VALUE(TEXT(RIGHT(LEFT(INT(B60),LEN(INT(B60))-6),3),"000")),0)</f>
        <v>0</v>
      </c>
      <c r="H62" s="68">
        <f>IF(B60&gt;=1000000000,VALUE(TEXT(RIGHT(LEFT(INT(B60),LEN(INT(B60))-9),3),"000")),0)</f>
        <v>0</v>
      </c>
      <c r="I62" s="60"/>
    </row>
    <row r="63" spans="1:9" ht="12.75">
      <c r="A63" s="61" t="s">
        <v>44</v>
      </c>
      <c r="B63" s="69"/>
      <c r="C63" s="69" t="str">
        <f>ROUND((B60-INT(B60))*100,0)&amp;"/"&amp;100&amp;" groszy"</f>
        <v>0/100 groszy</v>
      </c>
      <c r="D63" s="69" t="str">
        <f>IF(B60=0,"",IF(D62&lt;=20,IF(D62=0,"zero",INDEX(excelblog_Jednosci,D62)),INDEX(excelblog_Dziesiatki,INT(D62/10))&amp;IF(MOD(D62,10)," "&amp;INDEX(excelblog_Jednosci,MOD(D62,10)),"")))&amp;" "&amp;IF(B60=0,"",INDEX(IF(D62&lt;20,{"groszy";"grosz";"grosze";"groszy"},{"groszy";"grosze";"groszy"}),MATCH(IF(D62&lt;20,D62,MOD(D62,10)),IF(D62&lt;20,{0;1;2;5},{0;2;5}),1)))</f>
        <v> </v>
      </c>
      <c r="E63" s="70">
        <f>IF(OR(B60&lt;1,INT(E62/100)=0),"",INDEX(excelblog_Setki,INT(E62/100)))&amp;IF(E62-(INT(E62/100)*100)&lt;=20,IF(E62-(INT(E62/100)*100)=0,IF(OR(E62&gt;0,B60&lt;1),"","złotych")," "&amp;INDEX(excelblog_Jednosci,E62-(INT(E62/100)*100)))," "&amp;INDEX(excelblog_Dziesiatki,INT((E62-(INT(E62/100)*100))/10))&amp;IF(MOD((E62-(INT(E62/100)*100)),10)," "&amp;INDEX(excelblog_Jednosci,MOD((E62-(INT(E62/100)*100)),10)),""))&amp;IF(E62=0,""," "&amp;INDEX(IF(E62&lt;20,{"złotych";"złoty";"złote";"złotych"},{"złotych";"złote";"złotych"}),MATCH(IF(E62-(INT(E62/100)*100)&lt;20,E62-(INT(E62/100)*100),MOD((E62-(INT(E62/100)*100)),10)),IF(E62&lt;20,{0;1;2;5},{0;2;5}),1)))</f>
      </c>
      <c r="F63" s="70">
        <f>IF(OR(B60&lt;1,INT(F62/100)=0),"",INDEX(excelblog_Setki,INT(F62/100)))&amp;IF(F62-(INT(F62/100)*100)&lt;=20,IF(F62-(INT(F62/100)*100)=0,""," "&amp;INDEX(excelblog_Jednosci,F62-(INT(F62/100)*100)))," "&amp;INDEX(excelblog_Dziesiatki,INT((F62-(INT(F62/100)*100))/10))&amp;IF(MOD((F62-(INT(F62/100)*100)),10)," "&amp;INDEX(excelblog_Jednosci,MOD((F62-(INT(F62/100)*100)),10)),""))&amp;IF(F62=0,""," "&amp;INDEX(IF(F62&lt;20,{"";"tysiąc";"tysiące";"tysięcy"},{"tysięcy";"tysiące";"tysięcy"}),MATCH(IF(F62-(INT(F62/100)*100)&lt;20,F62-(INT(F62/100)*100),MOD((F62-(INT(F62/100)*100)),10)),IF(F62&lt;20,{0;1;2;5},{0;2;5}),1)))</f>
      </c>
      <c r="G63" s="70">
        <f>IF(OR(B60&lt;1,INT(G62/100)=0),"",INDEX(excelblog_Setki,INT(G62/100)))&amp;IF(G62-(INT(G62/100)*100)&lt;=20,IF(G62-(INT(G62/100)*100)=0,""," "&amp;INDEX(excelblog_Jednosci,G62-(INT(G62/100)*100)))," "&amp;INDEX(excelblog_Dziesiatki,INT((G62-(INT(G62/100)*100))/10))&amp;IF(MOD((G62-(INT(G62/100)*100)),10)," "&amp;INDEX(excelblog_Jednosci,MOD((G62-(INT(G62/100)*100)),10)),""))&amp;IF(G62=0,""," "&amp;INDEX(IF(G62&lt;20,{"";"milion";"miliony";"milion?w"},{"milion?w";"miliony";"milion?w"}),MATCH(IF(G62-(INT(G62/100)*100)&lt;20,G62-(INT(G62/100)*100),MOD((G62-(INT(G62/100)*100)),10)),IF(G62&lt;20,{0;1;2;5},{0;2;5}),1)))</f>
      </c>
      <c r="H63" s="69">
        <f>IF(OR(B60&lt;1,INT(H62/100)=0),"",INDEX(excelblog_Setki,INT(H62/100)))&amp;IF(H62-(INT(H62/100)*100)&lt;=20,IF(H62-(INT(H62/100)*100)=0,""," "&amp;INDEX(excelblog_Jednosci,H62-(INT(H62/100)*100)))," "&amp;INDEX(excelblog_Dziesiatki,INT((H62-(INT(H62/100)*100))/10))&amp;IF(MOD((H62-(INT(H62/100)*100)),10)," "&amp;INDEX(excelblog_Jednosci,MOD((H62-(INT(H62/100)*100)),10)),""))&amp;IF(H62=0,""," "&amp;INDEX(IF(H62&lt;20,{"";"miliard";"miliardy";"miliard?w"},{"miliard?w";"miliardy";"miliard?w"}),MATCH(IF(H62-(INT(H62/100)*100)&lt;20,H62-(INT(H62/100)*100),MOD((H62-(INT(H62/100)*100)),10)),IF(H62&lt;20,{0;1;2;5},{0;2;5}),1)))</f>
      </c>
      <c r="I63" s="69"/>
    </row>
    <row r="64" spans="1:9" ht="12.75">
      <c r="A64" s="60"/>
      <c r="B64" s="60"/>
      <c r="C64" s="60"/>
      <c r="D64" s="62"/>
      <c r="E64" s="62"/>
      <c r="F64" s="62"/>
      <c r="G64" s="62"/>
      <c r="H64" s="62"/>
      <c r="I64" s="60"/>
    </row>
    <row r="65" spans="1:9" ht="12.75">
      <c r="A65" s="61" t="s">
        <v>45</v>
      </c>
      <c r="B65" s="50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","")&amp;IF(TRIM(D63)&lt;&gt;"",D63&amp;" ","")))</f>
      </c>
      <c r="C65" s="51"/>
      <c r="D65" s="51"/>
      <c r="E65" s="51"/>
      <c r="F65" s="51"/>
      <c r="G65" s="51"/>
      <c r="H65" s="51"/>
      <c r="I65" s="52"/>
    </row>
    <row r="66" spans="1:9" ht="12.75">
      <c r="A66" s="61" t="s">
        <v>46</v>
      </c>
      <c r="B66" s="50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","")&amp;IF(TRIM(E63)&lt;&gt;"",TRIM(E63)&amp;", ","")&amp;IF(TRIM(D63)&lt;&gt;"",D63&amp;" ","")))</f>
      </c>
      <c r="C66" s="51"/>
      <c r="D66" s="51"/>
      <c r="E66" s="51"/>
      <c r="F66" s="51"/>
      <c r="G66" s="51"/>
      <c r="H66" s="51"/>
      <c r="I66" s="52"/>
    </row>
    <row r="67" spans="1:9" ht="12.75">
      <c r="A67" s="61" t="s">
        <v>47</v>
      </c>
      <c r="B67" s="50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","")&amp;IF(TRIM(D63)&lt;&gt;"",C63&amp;" ","")))</f>
      </c>
      <c r="C67" s="51"/>
      <c r="D67" s="51"/>
      <c r="E67" s="51"/>
      <c r="F67" s="51"/>
      <c r="G67" s="51"/>
      <c r="H67" s="51"/>
      <c r="I67" s="52"/>
    </row>
    <row r="68" spans="1:9" ht="12.75">
      <c r="A68" s="61"/>
      <c r="B68" s="60"/>
      <c r="C68" s="60"/>
      <c r="D68" s="62"/>
      <c r="E68" s="62"/>
      <c r="F68" s="62"/>
      <c r="G68" s="62"/>
      <c r="H68" s="62"/>
      <c r="I68" s="60"/>
    </row>
    <row r="69" spans="1:9" ht="12.75">
      <c r="A69" s="71"/>
      <c r="B69" s="71"/>
      <c r="C69" s="71"/>
      <c r="D69" s="72"/>
      <c r="E69" s="72"/>
      <c r="F69" s="72"/>
      <c r="G69" s="72"/>
      <c r="H69" s="72"/>
      <c r="I69" s="73" t="s">
        <v>48</v>
      </c>
    </row>
    <row r="72" spans="1:9" ht="12.75">
      <c r="A72" s="57"/>
      <c r="B72" s="58"/>
      <c r="C72" s="58"/>
      <c r="D72" s="58"/>
      <c r="E72" s="58"/>
      <c r="F72" s="58"/>
      <c r="G72" s="58"/>
      <c r="H72" s="58"/>
      <c r="I72" s="58"/>
    </row>
    <row r="73" spans="1:9" ht="12.75">
      <c r="A73" s="60"/>
      <c r="B73" s="61" t="s">
        <v>36</v>
      </c>
      <c r="C73" s="60"/>
      <c r="D73" s="62"/>
      <c r="E73" s="62"/>
      <c r="F73" s="62"/>
      <c r="G73" s="62"/>
      <c r="H73" s="62"/>
      <c r="I73" s="60"/>
    </row>
    <row r="74" spans="1:9" ht="12.75">
      <c r="A74" s="61" t="s">
        <v>36</v>
      </c>
      <c r="B74" s="42">
        <f>'STRONA 2'!B37</f>
        <v>0</v>
      </c>
      <c r="C74" s="64"/>
      <c r="D74" s="62"/>
      <c r="E74" s="62"/>
      <c r="F74" s="62"/>
      <c r="G74" s="62"/>
      <c r="H74" s="62"/>
      <c r="I74" s="60"/>
    </row>
    <row r="75" spans="1:9" ht="12.75">
      <c r="A75" s="61"/>
      <c r="B75" s="64"/>
      <c r="C75" s="65" t="s">
        <v>37</v>
      </c>
      <c r="D75" s="66" t="s">
        <v>38</v>
      </c>
      <c r="E75" s="66" t="s">
        <v>39</v>
      </c>
      <c r="F75" s="66" t="s">
        <v>40</v>
      </c>
      <c r="G75" s="66" t="s">
        <v>41</v>
      </c>
      <c r="H75" s="66" t="s">
        <v>42</v>
      </c>
      <c r="I75" s="60"/>
    </row>
    <row r="76" spans="1:9" ht="12.75">
      <c r="A76" s="61" t="s">
        <v>43</v>
      </c>
      <c r="B76" s="60"/>
      <c r="C76" s="67"/>
      <c r="D76" s="68">
        <f>ROUND((B74-INT(B74))*100,0)</f>
        <v>0</v>
      </c>
      <c r="E76" s="68">
        <f>IF(B74&gt;=1,VALUE(RIGHT(LEFT(INT(B74),LEN(INT(B74))),3)),0)</f>
        <v>0</v>
      </c>
      <c r="F76" s="68">
        <f>IF(B74&gt;=1000,VALUE(TEXT(RIGHT(LEFT(INT(B74),LEN(INT(B74))-3),3),"000")),0)</f>
        <v>0</v>
      </c>
      <c r="G76" s="68">
        <f>IF(B74&gt;=1000000,VALUE(TEXT(RIGHT(LEFT(INT(B74),LEN(INT(B74))-6),3),"000")),0)</f>
        <v>0</v>
      </c>
      <c r="H76" s="68">
        <f>IF(B74&gt;=1000000000,VALUE(TEXT(RIGHT(LEFT(INT(B74),LEN(INT(B74))-9),3),"000")),0)</f>
        <v>0</v>
      </c>
      <c r="I76" s="60"/>
    </row>
    <row r="77" spans="1:9" ht="12.75">
      <c r="A77" s="61" t="s">
        <v>44</v>
      </c>
      <c r="B77" s="69"/>
      <c r="C77" s="69" t="str">
        <f>ROUND((B74-INT(B74))*100,0)&amp;"/"&amp;100&amp;" groszy"</f>
        <v>0/100 groszy</v>
      </c>
      <c r="D77" s="69" t="str">
        <f>IF(B74=0,"",IF(D76&lt;=20,IF(D76=0,"zero",INDEX(excelblog_Jednosci,D76)),INDEX(excelblog_Dziesiatki,INT(D76/10))&amp;IF(MOD(D76,10)," "&amp;INDEX(excelblog_Jednosci,MOD(D76,10)),"")))&amp;" "&amp;IF(B74=0,"",INDEX(IF(D76&lt;20,{"groszy";"grosz";"grosze";"groszy"},{"groszy";"grosze";"groszy"}),MATCH(IF(D76&lt;20,D76,MOD(D76,10)),IF(D76&lt;20,{0;1;2;5},{0;2;5}),1)))</f>
        <v> </v>
      </c>
      <c r="E77" s="70">
        <f>IF(OR(B74&lt;1,INT(E76/100)=0),"",INDEX(excelblog_Setki,INT(E76/100)))&amp;IF(E76-(INT(E76/100)*100)&lt;=20,IF(E76-(INT(E76/100)*100)=0,IF(OR(E76&gt;0,B74&lt;1),"","złotych")," "&amp;INDEX(excelblog_Jednosci,E76-(INT(E76/100)*100)))," "&amp;INDEX(excelblog_Dziesiatki,INT((E76-(INT(E76/100)*100))/10))&amp;IF(MOD((E76-(INT(E76/100)*100)),10)," "&amp;INDEX(excelblog_Jednosci,MOD((E76-(INT(E76/100)*100)),10)),""))&amp;IF(E76=0,""," "&amp;INDEX(IF(E76&lt;20,{"złotych";"złoty";"złote";"złotych"},{"złotych";"złote";"złotych"}),MATCH(IF(E76-(INT(E76/100)*100)&lt;20,E76-(INT(E76/100)*100),MOD((E76-(INT(E76/100)*100)),10)),IF(E76&lt;20,{0;1;2;5},{0;2;5}),1)))</f>
      </c>
      <c r="F77" s="70">
        <f>IF(OR(B74&lt;1,INT(F76/100)=0),"",INDEX(excelblog_Setki,INT(F76/100)))&amp;IF(F76-(INT(F76/100)*100)&lt;=20,IF(F76-(INT(F76/100)*100)=0,""," "&amp;INDEX(excelblog_Jednosci,F76-(INT(F76/100)*100)))," "&amp;INDEX(excelblog_Dziesiatki,INT((F76-(INT(F76/100)*100))/10))&amp;IF(MOD((F76-(INT(F76/100)*100)),10)," "&amp;INDEX(excelblog_Jednosci,MOD((F76-(INT(F76/100)*100)),10)),""))&amp;IF(F76=0,""," "&amp;INDEX(IF(F76&lt;20,{"";"tysiąc";"tysiące";"tysięcy"},{"tysięcy";"tysiące";"tysięcy"}),MATCH(IF(F76-(INT(F76/100)*100)&lt;20,F76-(INT(F76/100)*100),MOD((F76-(INT(F76/100)*100)),10)),IF(F76&lt;20,{0;1;2;5},{0;2;5}),1)))</f>
      </c>
      <c r="G77" s="70">
        <f>IF(OR(B74&lt;1,INT(G76/100)=0),"",INDEX(excelblog_Setki,INT(G76/100)))&amp;IF(G76-(INT(G76/100)*100)&lt;=20,IF(G76-(INT(G76/100)*100)=0,""," "&amp;INDEX(excelblog_Jednosci,G76-(INT(G76/100)*100)))," "&amp;INDEX(excelblog_Dziesiatki,INT((G76-(INT(G76/100)*100))/10))&amp;IF(MOD((G76-(INT(G76/100)*100)),10)," "&amp;INDEX(excelblog_Jednosci,MOD((G76-(INT(G76/100)*100)),10)),""))&amp;IF(G76=0,""," "&amp;INDEX(IF(G76&lt;20,{"";"milion";"miliony";"milion?w"},{"milion?w";"miliony";"milion?w"}),MATCH(IF(G76-(INT(G76/100)*100)&lt;20,G76-(INT(G76/100)*100),MOD((G76-(INT(G76/100)*100)),10)),IF(G76&lt;20,{0;1;2;5},{0;2;5}),1)))</f>
      </c>
      <c r="H77" s="69">
        <f>IF(OR(B74&lt;1,INT(H76/100)=0),"",INDEX(excelblog_Setki,INT(H76/100)))&amp;IF(H76-(INT(H76/100)*100)&lt;=20,IF(H76-(INT(H76/100)*100)=0,""," "&amp;INDEX(excelblog_Jednosci,H76-(INT(H76/100)*100)))," "&amp;INDEX(excelblog_Dziesiatki,INT((H76-(INT(H76/100)*100))/10))&amp;IF(MOD((H76-(INT(H76/100)*100)),10)," "&amp;INDEX(excelblog_Jednosci,MOD((H76-(INT(H76/100)*100)),10)),""))&amp;IF(H76=0,""," "&amp;INDEX(IF(H76&lt;20,{"";"miliard";"miliardy";"miliard?w"},{"miliard?w";"miliardy";"miliard?w"}),MATCH(IF(H76-(INT(H76/100)*100)&lt;20,H76-(INT(H76/100)*100),MOD((H76-(INT(H76/100)*100)),10)),IF(H76&lt;20,{0;1;2;5},{0;2;5}),1)))</f>
      </c>
      <c r="I77" s="69"/>
    </row>
    <row r="78" spans="1:9" ht="12.75">
      <c r="A78" s="60"/>
      <c r="B78" s="60"/>
      <c r="C78" s="60"/>
      <c r="D78" s="62"/>
      <c r="E78" s="62"/>
      <c r="F78" s="62"/>
      <c r="G78" s="62"/>
      <c r="H78" s="62"/>
      <c r="I78" s="60"/>
    </row>
    <row r="79" spans="1:9" ht="12.75">
      <c r="A79" s="61" t="s">
        <v>45</v>
      </c>
      <c r="B79" s="50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","")&amp;IF(TRIM(D77)&lt;&gt;"",D77&amp;" ","")))</f>
      </c>
      <c r="C79" s="51"/>
      <c r="D79" s="51"/>
      <c r="E79" s="51"/>
      <c r="F79" s="51"/>
      <c r="G79" s="51"/>
      <c r="H79" s="51"/>
      <c r="I79" s="52"/>
    </row>
    <row r="80" spans="1:9" ht="12.75">
      <c r="A80" s="61" t="s">
        <v>46</v>
      </c>
      <c r="B80" s="50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","")&amp;IF(TRIM(E77)&lt;&gt;"",TRIM(E77)&amp;", ","")&amp;IF(TRIM(D77)&lt;&gt;"",D77&amp;" ","")))</f>
      </c>
      <c r="C80" s="51"/>
      <c r="D80" s="51"/>
      <c r="E80" s="51"/>
      <c r="F80" s="51"/>
      <c r="G80" s="51"/>
      <c r="H80" s="51"/>
      <c r="I80" s="52"/>
    </row>
    <row r="81" spans="1:9" ht="12.75">
      <c r="A81" s="61" t="s">
        <v>47</v>
      </c>
      <c r="B81" s="50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","")&amp;IF(TRIM(D77)&lt;&gt;"",C77&amp;" ","")))</f>
      </c>
      <c r="C81" s="51"/>
      <c r="D81" s="51"/>
      <c r="E81" s="51"/>
      <c r="F81" s="51"/>
      <c r="G81" s="51"/>
      <c r="H81" s="51"/>
      <c r="I81" s="52"/>
    </row>
    <row r="82" spans="1:9" ht="12.75">
      <c r="A82" s="61"/>
      <c r="B82" s="60"/>
      <c r="C82" s="60"/>
      <c r="D82" s="62"/>
      <c r="E82" s="62"/>
      <c r="F82" s="62"/>
      <c r="G82" s="62"/>
      <c r="H82" s="62"/>
      <c r="I82" s="60"/>
    </row>
    <row r="83" spans="1:9" ht="12.75">
      <c r="A83" s="71"/>
      <c r="B83" s="71"/>
      <c r="C83" s="71"/>
      <c r="D83" s="72"/>
      <c r="E83" s="72"/>
      <c r="F83" s="72"/>
      <c r="G83" s="72"/>
      <c r="H83" s="72"/>
      <c r="I83" s="73" t="s">
        <v>48</v>
      </c>
    </row>
  </sheetData>
  <sheetProtection password="9E62" sheet="1" objects="1" scenarios="1" deleteRows="0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  <hyperlink ref="I55" r:id="rId4" display="Dostępne na licencji Creative Commons Uznanie autorstwa 2.5 Polska"/>
    <hyperlink ref="I69" r:id="rId5" display="Dostępne na licencji Creative Commons Uznanie autorstwa 2.5 Polska"/>
    <hyperlink ref="I83" r:id="rId6" display="Dostępne na licencji Creative Commons Uznanie autorstwa 2.5 Polska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Verum</dc:creator>
  <cp:keywords/>
  <dc:description/>
  <cp:lastModifiedBy>Your User Name</cp:lastModifiedBy>
  <cp:lastPrinted>2011-10-25T11:14:53Z</cp:lastPrinted>
  <dcterms:created xsi:type="dcterms:W3CDTF">2009-01-13T09:04:12Z</dcterms:created>
  <dcterms:modified xsi:type="dcterms:W3CDTF">2013-03-07T12:53:04Z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