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WZÓR FAKTURY VAT - VERUM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'WZÓR FAKTURY VAT - VERUM'!$A$1:$K$99</definedName>
    <definedName name="slownie" localSheetId="1">'Excelblog.pl - Kwoty słownie'!$B$8</definedName>
    <definedName name="slownie">#REF!</definedName>
  </definedNames>
  <calcPr fullCalcOnLoad="1" fullPrecision="0"/>
</workbook>
</file>

<file path=xl/sharedStrings.xml><?xml version="1.0" encoding="utf-8"?>
<sst xmlns="http://schemas.openxmlformats.org/spreadsheetml/2006/main" count="152" uniqueCount="72">
  <si>
    <t>LP</t>
  </si>
  <si>
    <t>NAZWA</t>
  </si>
  <si>
    <t>j.m.</t>
  </si>
  <si>
    <t>PKWiU</t>
  </si>
  <si>
    <t>Ilość</t>
  </si>
  <si>
    <t>Cena netto</t>
  </si>
  <si>
    <t>VAT [%]</t>
  </si>
  <si>
    <t>VAT</t>
  </si>
  <si>
    <t>Wartość netto</t>
  </si>
  <si>
    <t>szt.</t>
  </si>
  <si>
    <t>m</t>
  </si>
  <si>
    <t>m2</t>
  </si>
  <si>
    <t>l</t>
  </si>
  <si>
    <t>zw</t>
  </si>
  <si>
    <t>ue</t>
  </si>
  <si>
    <t>npo</t>
  </si>
  <si>
    <t>ex</t>
  </si>
  <si>
    <t>j.m</t>
  </si>
  <si>
    <t>stawki vat</t>
  </si>
  <si>
    <t>Podstawy podatku VAT 23%</t>
  </si>
  <si>
    <t>Podstawy podatku VAT 8%</t>
  </si>
  <si>
    <t>Podstawy podatku VAT 5%</t>
  </si>
  <si>
    <t>Podstawy podatku VAT 0%</t>
  </si>
  <si>
    <t>Podstawy podatku VAT zw</t>
  </si>
  <si>
    <t>wg stawki VAT:</t>
  </si>
  <si>
    <t>wartość netto</t>
  </si>
  <si>
    <t>kwota VAT</t>
  </si>
  <si>
    <t>wartość brutto</t>
  </si>
  <si>
    <t>Razem do zapłaty:</t>
  </si>
  <si>
    <t>słownie:</t>
  </si>
  <si>
    <t>Pozostało do zapłaty:</t>
  </si>
  <si>
    <t>W termnie</t>
  </si>
  <si>
    <t>Miejsce wystawienia:</t>
  </si>
  <si>
    <t>Data wystawienia:</t>
  </si>
  <si>
    <t>Data sprzedaży:</t>
  </si>
  <si>
    <t>Sprzedawca:</t>
  </si>
  <si>
    <t>Nabywca</t>
  </si>
  <si>
    <t>NIP:</t>
  </si>
  <si>
    <t>Faktura VAT</t>
  </si>
  <si>
    <t>KOPIA</t>
  </si>
  <si>
    <t>ORYGINAŁ</t>
  </si>
  <si>
    <t>Wystawił(a)</t>
  </si>
  <si>
    <t>Odebrał(a)</t>
  </si>
  <si>
    <t>Podpis osoby uprawnionej do wystawienia faktury VAT</t>
  </si>
  <si>
    <t>Podpis osoby uprawnionej do odbioru faktury VAT</t>
  </si>
  <si>
    <t>Kwota zapłacona gotówką: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</si>
  <si>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</si>
  <si>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</si>
  <si>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</si>
  <si>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</si>
  <si>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</si>
  <si>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</si>
  <si>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</si>
  <si>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</si>
  <si>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</si>
  <si>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</si>
  <si>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</si>
  <si>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</si>
  <si>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</si>
  <si>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</si>
  <si>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Nazwa banku:</t>
  </si>
  <si>
    <t>nr konta:</t>
  </si>
  <si>
    <t>Podstawy podatku VAT ue/npo/ex</t>
  </si>
  <si>
    <t>POZYCJE</t>
  </si>
  <si>
    <t>NIP</t>
  </si>
  <si>
    <t xml:space="preserve">WAGI </t>
  </si>
  <si>
    <t>1 - D</t>
  </si>
  <si>
    <t>0 - Z</t>
  </si>
  <si>
    <t>SPRZEDAWCA</t>
  </si>
  <si>
    <t>NABYWCA</t>
  </si>
  <si>
    <t>RAZEM:</t>
  </si>
  <si>
    <t>Adres: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</si>
</sst>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\ h:mm;@"/>
    <numFmt numFmtId="166" formatCode="h"/>
    <numFmt numFmtId="167" formatCode="dd"/>
    <numFmt numFmtId="168" formatCode="yyyy/mm/dd;@"/>
    <numFmt numFmtId="169" formatCode="\ h:mm;@"/>
    <numFmt numFmtId="170" formatCode="\ h"/>
    <numFmt numFmtId="171" formatCode="hh"/>
    <numFmt numFmtId="172" formatCode="\ h:mm"/>
    <numFmt numFmtId="173" formatCode="h:mm"/>
    <numFmt numFmtId="174" formatCode="#&quot; &quot;??/16"/>
    <numFmt numFmtId="175" formatCode="#\ ##0.00"/>
    <numFmt numFmtId="176" formatCode="#,##0.00\ _z_ł"/>
    <numFmt numFmtId="177" formatCode="#,##0.00\ &quot;zł&quot;"/>
    <numFmt numFmtId="178" formatCode="d/m/yyyy;@"/>
    <numFmt numFmtId="179" formatCode="0.00000000"/>
    <numFmt numFmtId="180" formatCode="0.000"/>
    <numFmt numFmtId="181" formatCode="0.0000000000"/>
    <numFmt numFmtId="182" formatCode="0.000000000000000000000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0.0000"/>
    <numFmt numFmtId="188" formatCode="[h]:mm"/>
    <numFmt numFmtId="189" formatCode="000\-000\-00\-00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u val="single"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>
        <color indexed="39"/>
      </bottom>
    </border>
    <border>
      <left style="thin"/>
      <right style="thin"/>
      <top style="dotted">
        <color indexed="39"/>
      </top>
      <bottom style="dotted">
        <color indexed="3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dotted">
        <color indexed="39"/>
      </top>
      <bottom style="dotted">
        <color indexed="39"/>
      </bottom>
    </border>
    <border>
      <left style="thin">
        <color indexed="8"/>
      </left>
      <right style="thin">
        <color indexed="8"/>
      </right>
      <top style="dotted">
        <color indexed="39"/>
      </top>
      <bottom style="thin"/>
    </border>
    <border>
      <left style="thin"/>
      <right style="thin"/>
      <top style="dotted">
        <color indexed="3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39"/>
      </top>
      <bottom style="dotted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 style="thin"/>
      <top>
        <color indexed="63"/>
      </top>
      <bottom style="dotted">
        <color indexed="39"/>
      </bottom>
    </border>
    <border>
      <left>
        <color indexed="63"/>
      </left>
      <right style="thin"/>
      <top style="dotted">
        <color indexed="39"/>
      </top>
      <bottom style="dotted">
        <color indexed="39"/>
      </bottom>
    </border>
    <border>
      <left style="thin"/>
      <right>
        <color indexed="63"/>
      </right>
      <top style="dotted">
        <color indexed="39"/>
      </top>
      <bottom style="dotted">
        <color indexed="39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4" fontId="0" fillId="2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2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0" fillId="25" borderId="15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22" fillId="23" borderId="0" xfId="0" applyNumberFormat="1" applyFont="1" applyFill="1" applyAlignment="1" applyProtection="1">
      <alignment horizontal="center"/>
      <protection/>
    </xf>
    <xf numFmtId="0" fontId="22" fillId="23" borderId="0" xfId="0" applyFont="1" applyFill="1" applyBorder="1" applyAlignment="1" applyProtection="1">
      <alignment horizontal="center"/>
      <protection/>
    </xf>
    <xf numFmtId="174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0" fillId="25" borderId="18" xfId="0" applyFill="1" applyBorder="1" applyAlignment="1" applyProtection="1">
      <alignment/>
      <protection locked="0"/>
    </xf>
    <xf numFmtId="0" fontId="0" fillId="25" borderId="19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3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22" fillId="23" borderId="0" xfId="0" applyNumberFormat="1" applyFon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74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1" fillId="23" borderId="0" xfId="0" applyFont="1" applyFill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23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6" borderId="21" xfId="0" applyFill="1" applyBorder="1" applyAlignment="1" applyProtection="1">
      <alignment/>
      <protection locked="0"/>
    </xf>
    <xf numFmtId="0" fontId="0" fillId="26" borderId="21" xfId="0" applyFill="1" applyBorder="1" applyAlignment="1" applyProtection="1">
      <alignment horizontal="center"/>
      <protection locked="0"/>
    </xf>
    <xf numFmtId="4" fontId="0" fillId="26" borderId="21" xfId="0" applyNumberFormat="1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/>
    </xf>
    <xf numFmtId="4" fontId="0" fillId="26" borderId="22" xfId="0" applyNumberFormat="1" applyFill="1" applyBorder="1" applyAlignment="1" applyProtection="1">
      <alignment/>
      <protection locked="0"/>
    </xf>
    <xf numFmtId="0" fontId="24" fillId="26" borderId="24" xfId="0" applyFon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/>
      <protection locked="0"/>
    </xf>
    <xf numFmtId="14" fontId="0" fillId="26" borderId="24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27" fillId="0" borderId="2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8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26" borderId="33" xfId="0" applyFill="1" applyBorder="1" applyAlignment="1" applyProtection="1">
      <alignment/>
      <protection locked="0"/>
    </xf>
    <xf numFmtId="0" fontId="0" fillId="26" borderId="34" xfId="0" applyFill="1" applyBorder="1" applyAlignment="1" applyProtection="1">
      <alignment/>
      <protection locked="0"/>
    </xf>
    <xf numFmtId="0" fontId="0" fillId="26" borderId="34" xfId="0" applyFill="1" applyBorder="1" applyAlignment="1" applyProtection="1">
      <alignment horizontal="center"/>
      <protection locked="0"/>
    </xf>
    <xf numFmtId="4" fontId="0" fillId="26" borderId="35" xfId="0" applyNumberFormat="1" applyFill="1" applyBorder="1" applyAlignment="1" applyProtection="1">
      <alignment/>
      <protection locked="0"/>
    </xf>
    <xf numFmtId="4" fontId="0" fillId="26" borderId="34" xfId="0" applyNumberFormat="1" applyFill="1" applyBorder="1" applyAlignment="1" applyProtection="1">
      <alignment/>
      <protection locked="0"/>
    </xf>
    <xf numFmtId="4" fontId="0" fillId="0" borderId="25" xfId="0" applyNumberFormat="1" applyBorder="1" applyAlignment="1">
      <alignment/>
    </xf>
    <xf numFmtId="9" fontId="0" fillId="26" borderId="16" xfId="0" applyNumberFormat="1" applyFill="1" applyBorder="1" applyAlignment="1" applyProtection="1">
      <alignment horizontal="center"/>
      <protection locked="0"/>
    </xf>
    <xf numFmtId="9" fontId="0" fillId="26" borderId="17" xfId="0" applyNumberFormat="1" applyFill="1" applyBorder="1" applyAlignment="1" applyProtection="1">
      <alignment horizontal="center"/>
      <protection locked="0"/>
    </xf>
    <xf numFmtId="9" fontId="0" fillId="26" borderId="25" xfId="0" applyNumberFormat="1" applyFill="1" applyBorder="1" applyAlignment="1" applyProtection="1">
      <alignment horizontal="center"/>
      <protection locked="0"/>
    </xf>
    <xf numFmtId="4" fontId="22" fillId="0" borderId="0" xfId="0" applyNumberFormat="1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26" borderId="22" xfId="0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26" borderId="21" xfId="0" applyFill="1" applyBorder="1" applyAlignment="1" applyProtection="1">
      <alignment horizontal="center"/>
      <protection locked="0"/>
    </xf>
    <xf numFmtId="0" fontId="0" fillId="26" borderId="34" xfId="0" applyFill="1" applyBorder="1" applyAlignment="1" applyProtection="1">
      <alignment horizontal="center"/>
      <protection locked="0"/>
    </xf>
    <xf numFmtId="4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 horizontal="left"/>
    </xf>
    <xf numFmtId="4" fontId="22" fillId="0" borderId="18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0" fontId="0" fillId="26" borderId="37" xfId="0" applyFill="1" applyBorder="1" applyAlignment="1" applyProtection="1">
      <alignment horizontal="center"/>
      <protection locked="0"/>
    </xf>
    <xf numFmtId="0" fontId="24" fillId="26" borderId="24" xfId="0" applyFont="1" applyFill="1" applyBorder="1" applyAlignment="1" applyProtection="1">
      <alignment horizontal="center"/>
      <protection locked="0"/>
    </xf>
    <xf numFmtId="0" fontId="0" fillId="20" borderId="38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0" fillId="26" borderId="40" xfId="0" applyFill="1" applyBorder="1" applyAlignment="1" applyProtection="1">
      <alignment horizontal="center"/>
      <protection locked="0"/>
    </xf>
    <xf numFmtId="0" fontId="0" fillId="26" borderId="24" xfId="0" applyFill="1" applyBorder="1" applyAlignment="1" applyProtection="1">
      <alignment horizontal="center"/>
      <protection locked="0"/>
    </xf>
    <xf numFmtId="0" fontId="0" fillId="26" borderId="4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6" borderId="33" xfId="0" applyFill="1" applyBorder="1" applyAlignment="1" applyProtection="1">
      <alignment horizontal="center"/>
      <protection locked="0"/>
    </xf>
    <xf numFmtId="0" fontId="0" fillId="26" borderId="42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26" borderId="43" xfId="0" applyFill="1" applyBorder="1" applyAlignment="1" applyProtection="1">
      <alignment horizontal="center"/>
      <protection locked="0"/>
    </xf>
    <xf numFmtId="0" fontId="0" fillId="20" borderId="0" xfId="0" applyFill="1" applyAlignment="1">
      <alignment horizontal="center"/>
    </xf>
    <xf numFmtId="4" fontId="0" fillId="0" borderId="18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189" fontId="0" fillId="26" borderId="33" xfId="0" applyNumberFormat="1" applyFill="1" applyBorder="1" applyAlignment="1" applyProtection="1">
      <alignment horizontal="center"/>
      <protection locked="0"/>
    </xf>
    <xf numFmtId="189" fontId="0" fillId="26" borderId="4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14" fontId="0" fillId="26" borderId="24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showGridLines="0" tabSelected="1" zoomScaleSheetLayoutView="100" workbookViewId="0" topLeftCell="A1">
      <selection activeCell="A26" sqref="A26"/>
    </sheetView>
  </sheetViews>
  <sheetFormatPr defaultColWidth="9.140625" defaultRowHeight="12.75" zeroHeight="1"/>
  <cols>
    <col min="1" max="1" width="12.8515625" style="0" customWidth="1"/>
    <col min="2" max="2" width="29.57421875" style="0" customWidth="1"/>
    <col min="3" max="3" width="10.140625" style="0" bestFit="1" customWidth="1"/>
    <col min="5" max="5" width="6.00390625" style="0" customWidth="1"/>
    <col min="6" max="6" width="12.7109375" style="0" bestFit="1" customWidth="1"/>
    <col min="7" max="7" width="11.7109375" style="0" bestFit="1" customWidth="1"/>
    <col min="8" max="8" width="10.421875" style="0" bestFit="1" customWidth="1"/>
    <col min="9" max="9" width="12.7109375" style="0" bestFit="1" customWidth="1"/>
    <col min="10" max="10" width="12.140625" style="0" customWidth="1"/>
    <col min="11" max="11" width="5.140625" style="0" customWidth="1"/>
    <col min="12" max="18" width="9.140625" style="0" hidden="1" customWidth="1"/>
    <col min="19" max="19" width="12.7109375" style="0" hidden="1" customWidth="1"/>
    <col min="20" max="16384" width="9.140625" style="0" hidden="1" customWidth="1"/>
  </cols>
  <sheetData>
    <row r="1" spans="1:37" ht="15.75">
      <c r="A1" s="8"/>
      <c r="B1" s="8"/>
      <c r="C1" s="8"/>
      <c r="D1" s="8"/>
      <c r="E1" s="8"/>
      <c r="F1" s="8"/>
      <c r="I1" s="132" t="s">
        <v>32</v>
      </c>
      <c r="J1" s="132"/>
      <c r="Q1" s="133"/>
      <c r="R1" s="136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1"/>
    </row>
    <row r="2" spans="1:37" ht="15">
      <c r="A2" s="8"/>
      <c r="B2" s="8"/>
      <c r="C2" s="8"/>
      <c r="D2" s="8"/>
      <c r="E2" s="18"/>
      <c r="F2" s="8"/>
      <c r="I2" s="118"/>
      <c r="J2" s="118"/>
      <c r="Q2" s="134"/>
      <c r="R2" s="137"/>
      <c r="S2" s="11"/>
      <c r="T2" s="11"/>
      <c r="U2" s="131" t="s">
        <v>63</v>
      </c>
      <c r="V2" s="131"/>
      <c r="W2" s="131"/>
      <c r="X2" s="131"/>
      <c r="Y2" s="131"/>
      <c r="Z2" s="131"/>
      <c r="AA2" s="131"/>
      <c r="AB2" s="131"/>
      <c r="AC2" s="131"/>
      <c r="AD2" s="8"/>
      <c r="AE2" s="11"/>
      <c r="AF2" s="11"/>
      <c r="AG2" s="11"/>
      <c r="AH2" s="11"/>
      <c r="AI2" s="11"/>
      <c r="AJ2" s="11"/>
      <c r="AK2" s="78" t="s">
        <v>64</v>
      </c>
    </row>
    <row r="3" spans="1:37" ht="15">
      <c r="A3" s="8"/>
      <c r="B3" s="8"/>
      <c r="C3" s="8"/>
      <c r="D3" s="8"/>
      <c r="E3" s="18"/>
      <c r="F3" s="8"/>
      <c r="I3" s="132" t="s">
        <v>34</v>
      </c>
      <c r="J3" s="132"/>
      <c r="Q3" s="134"/>
      <c r="R3" s="137"/>
      <c r="S3" s="8"/>
      <c r="T3" s="11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/>
      <c r="AE3" s="11"/>
      <c r="AF3" s="11"/>
      <c r="AG3" s="11"/>
      <c r="AH3" s="11"/>
      <c r="AI3" s="79"/>
      <c r="AJ3" s="79"/>
      <c r="AK3" s="78"/>
    </row>
    <row r="4" spans="1:37" ht="15">
      <c r="A4" s="8"/>
      <c r="B4" s="8"/>
      <c r="C4" s="8"/>
      <c r="D4" s="8"/>
      <c r="E4" s="18"/>
      <c r="F4" s="8"/>
      <c r="I4" s="139"/>
      <c r="J4" s="139"/>
      <c r="Q4" s="134"/>
      <c r="R4" s="137"/>
      <c r="S4" s="8" t="s">
        <v>65</v>
      </c>
      <c r="T4" s="11"/>
      <c r="U4" s="80">
        <v>6</v>
      </c>
      <c r="V4" s="80">
        <v>5</v>
      </c>
      <c r="W4" s="80">
        <v>7</v>
      </c>
      <c r="X4" s="80">
        <v>2</v>
      </c>
      <c r="Y4" s="80">
        <v>3</v>
      </c>
      <c r="Z4" s="80">
        <v>4</v>
      </c>
      <c r="AA4" s="80">
        <v>5</v>
      </c>
      <c r="AB4" s="80">
        <v>6</v>
      </c>
      <c r="AC4" s="80">
        <v>7</v>
      </c>
      <c r="AD4" s="80"/>
      <c r="AE4" s="11"/>
      <c r="AF4" s="11"/>
      <c r="AG4" s="11"/>
      <c r="AH4" s="11"/>
      <c r="AI4" s="79"/>
      <c r="AJ4" s="79"/>
      <c r="AK4" s="78" t="s">
        <v>66</v>
      </c>
    </row>
    <row r="5" spans="1:37" ht="15.75" thickBot="1">
      <c r="A5" s="8"/>
      <c r="B5" s="8"/>
      <c r="C5" s="8"/>
      <c r="D5" s="8"/>
      <c r="E5" s="18"/>
      <c r="F5" s="8"/>
      <c r="I5" s="132" t="s">
        <v>33</v>
      </c>
      <c r="J5" s="132"/>
      <c r="Q5" s="135"/>
      <c r="R5" s="13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0">
        <v>1</v>
      </c>
      <c r="AF5" s="80">
        <v>2</v>
      </c>
      <c r="AG5" s="80">
        <v>3</v>
      </c>
      <c r="AH5" s="81">
        <v>4</v>
      </c>
      <c r="AI5" s="81">
        <v>5</v>
      </c>
      <c r="AJ5" s="81">
        <v>6</v>
      </c>
      <c r="AK5" s="82" t="s">
        <v>67</v>
      </c>
    </row>
    <row r="6" spans="1:37" ht="15.75" thickBot="1">
      <c r="A6" s="8"/>
      <c r="B6" s="8"/>
      <c r="C6" s="8"/>
      <c r="D6" s="8"/>
      <c r="E6" s="18"/>
      <c r="F6" s="8"/>
      <c r="I6" s="139"/>
      <c r="J6" s="139"/>
      <c r="Q6" s="83" t="s">
        <v>68</v>
      </c>
      <c r="R6" s="84"/>
      <c r="S6" s="85">
        <f>B27</f>
        <v>0</v>
      </c>
      <c r="T6" s="86"/>
      <c r="U6" s="87" t="str">
        <f>MID(S6,1,1)</f>
        <v>0</v>
      </c>
      <c r="V6" s="87">
        <f>MID(S6,2,1)</f>
      </c>
      <c r="W6" s="87">
        <f>MID(S6,3,1)</f>
      </c>
      <c r="X6" s="87">
        <f>MID(S6,4,1)</f>
      </c>
      <c r="Y6" s="87">
        <f>MID(S6,5,1)</f>
      </c>
      <c r="Z6" s="87">
        <f>MID(S6,6,1)</f>
      </c>
      <c r="AA6" s="87">
        <f>MID(S6,7,1)</f>
      </c>
      <c r="AB6" s="87">
        <f>MID(S6,8,1)</f>
      </c>
      <c r="AC6" s="87">
        <f>MID(S6,9,1)</f>
      </c>
      <c r="AD6" s="87"/>
      <c r="AE6" s="88">
        <f>IF(S6=0,0,$U$4*U6+$V$4*V6+$W$4*W6+$X$4*X6+$Y$4*Y6+$Z$4*Z6+$AA$4*AA6+$AB$4*AB6+$AC$4*AC6)</f>
        <v>0</v>
      </c>
      <c r="AF6" s="89">
        <f>AE6/11</f>
        <v>0</v>
      </c>
      <c r="AG6" s="88">
        <f>AE6-((AF6)*11)</f>
        <v>0</v>
      </c>
      <c r="AH6" s="88">
        <f>IF(AG6&lt;0,AG6+11,AG6)</f>
        <v>0</v>
      </c>
      <c r="AI6" s="88">
        <f>MID(S6,10,1)</f>
      </c>
      <c r="AJ6" s="88">
        <f>IF(S6=0,1,AI6-AH6)</f>
        <v>1</v>
      </c>
      <c r="AK6" s="90">
        <f>IF(AJ6=0,1,0)</f>
        <v>0</v>
      </c>
    </row>
    <row r="7" spans="1:37" ht="15">
      <c r="A7" s="16"/>
      <c r="B7" s="16"/>
      <c r="C7" s="16"/>
      <c r="D7" s="16"/>
      <c r="E7" s="18"/>
      <c r="F7" s="8"/>
      <c r="I7" s="6"/>
      <c r="J7" s="6"/>
      <c r="Q7" t="s">
        <v>69</v>
      </c>
      <c r="S7" s="85">
        <f>G27</f>
        <v>0</v>
      </c>
      <c r="T7" s="86"/>
      <c r="U7" s="87" t="str">
        <f>MID(S7,1,1)</f>
        <v>0</v>
      </c>
      <c r="V7" s="87">
        <f>MID(S7,2,1)</f>
      </c>
      <c r="W7" s="87">
        <f>MID(S7,3,1)</f>
      </c>
      <c r="X7" s="87">
        <f>MID(S7,4,1)</f>
      </c>
      <c r="Y7" s="87">
        <f>MID(S7,5,1)</f>
      </c>
      <c r="Z7" s="87">
        <f>MID(S7,6,1)</f>
      </c>
      <c r="AA7" s="87">
        <f>MID(S7,7,1)</f>
      </c>
      <c r="AB7" s="87">
        <f>MID(S7,8,1)</f>
      </c>
      <c r="AC7" s="87">
        <f>MID(S7,9,1)</f>
      </c>
      <c r="AD7" s="87"/>
      <c r="AE7" s="88">
        <f>IF(S7=0,0,$U$4*U7+$V$4*V7+$W$4*W7+$X$4*X7+$Y$4*Y7+$Z$4*Z7+$AA$4*AA7+$AB$4*AB7+$AC$4*AC7)</f>
        <v>0</v>
      </c>
      <c r="AF7" s="89">
        <f>AE7/11</f>
        <v>0</v>
      </c>
      <c r="AG7" s="88">
        <f>AE7-((AF7)*11)</f>
        <v>0</v>
      </c>
      <c r="AH7" s="88">
        <f>IF(AG7&lt;0,AG7+11,AG7)</f>
        <v>0</v>
      </c>
      <c r="AI7" s="88">
        <f>MID(S7,10,1)</f>
      </c>
      <c r="AJ7" s="88">
        <f>IF(S7=0,1,AI7-AH7)</f>
        <v>1</v>
      </c>
      <c r="AK7" s="90">
        <f>IF(AJ7=0,1,0)</f>
        <v>0</v>
      </c>
    </row>
    <row r="8" spans="1:10" ht="12.75">
      <c r="A8" s="8"/>
      <c r="B8" s="8"/>
      <c r="C8" s="8"/>
      <c r="D8" s="8"/>
      <c r="E8" s="8"/>
      <c r="F8" s="8"/>
      <c r="I8" s="6"/>
      <c r="J8" s="6"/>
    </row>
    <row r="9" spans="1:10" ht="12.75">
      <c r="A9" s="138">
        <f>IF(AND($AK$6&lt;&gt;1,B27&lt;&gt;""),"SPRAWDŹ NUMER 'NIP' SPRZEDAWCY ! ! !","")&amp;IF(AND($AK$7&lt;&gt;1,G27&lt;&gt;"")," SPRAWDŹ NUMER 'NIP' SPRZEDAWCY ! ! !","")&amp;IF(C84&lt;0," KWOTA ZAPŁATY GOTÓWKA NIE MOŻE BYĆ WIĘKSZA NIŻ WARTOŚĆ FAKTURY ! ! !","")</f>
      </c>
      <c r="B9" s="138"/>
      <c r="C9" s="138"/>
      <c r="D9" s="138"/>
      <c r="E9" s="138"/>
      <c r="F9" s="138"/>
      <c r="G9" s="138"/>
      <c r="H9" s="138"/>
      <c r="I9" s="138"/>
      <c r="J9" s="138"/>
    </row>
    <row r="10" spans="1:10" ht="12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s="17" customFormat="1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 hidden="1">
      <c r="A13" s="8"/>
      <c r="B13" s="8"/>
      <c r="C13" s="8"/>
      <c r="D13" s="8"/>
      <c r="E13" s="8"/>
      <c r="F13" s="8"/>
      <c r="I13" s="6"/>
      <c r="J13" s="6"/>
    </row>
    <row r="14" spans="1:10" ht="12.75" hidden="1">
      <c r="A14" s="8"/>
      <c r="B14" s="8"/>
      <c r="C14" s="8"/>
      <c r="D14" s="8"/>
      <c r="E14" s="8"/>
      <c r="F14" s="8"/>
      <c r="I14" s="6"/>
      <c r="J14" s="6"/>
    </row>
    <row r="15" spans="9:10" ht="12.75">
      <c r="I15" s="6"/>
      <c r="J15" s="6"/>
    </row>
    <row r="16" spans="1:15" ht="26.25">
      <c r="A16" s="104" t="s">
        <v>38</v>
      </c>
      <c r="B16" s="104"/>
      <c r="C16" s="104"/>
      <c r="D16" s="104"/>
      <c r="E16" s="113"/>
      <c r="F16" s="113"/>
      <c r="H16" s="73" t="s">
        <v>39</v>
      </c>
      <c r="I16" s="6"/>
      <c r="J16" s="6"/>
      <c r="O16" t="s">
        <v>39</v>
      </c>
    </row>
    <row r="17" spans="1:15" ht="12.75">
      <c r="A17" s="1"/>
      <c r="B17" s="1"/>
      <c r="C17" s="1"/>
      <c r="D17" s="1"/>
      <c r="E17" s="1"/>
      <c r="F17" s="11"/>
      <c r="I17" s="6"/>
      <c r="J17" s="6"/>
      <c r="O17" t="s">
        <v>40</v>
      </c>
    </row>
    <row r="18" spans="1:10" ht="12.75" hidden="1">
      <c r="A18" s="1"/>
      <c r="B18" s="1"/>
      <c r="C18" s="1"/>
      <c r="D18" s="1"/>
      <c r="E18" s="1"/>
      <c r="F18" s="11"/>
      <c r="I18" s="6"/>
      <c r="J18" s="6"/>
    </row>
    <row r="19" spans="1:10" ht="12.75" hidden="1">
      <c r="A19" s="1"/>
      <c r="B19" s="1"/>
      <c r="C19" s="1"/>
      <c r="D19" s="1"/>
      <c r="E19" s="1"/>
      <c r="F19" s="11"/>
      <c r="I19" s="6"/>
      <c r="J19" s="6"/>
    </row>
    <row r="20" spans="1:10" ht="12.75">
      <c r="A20" s="1"/>
      <c r="B20" s="1"/>
      <c r="C20" s="1"/>
      <c r="D20" s="1"/>
      <c r="E20" s="1"/>
      <c r="F20" s="11"/>
      <c r="I20" s="6"/>
      <c r="J20" s="6"/>
    </row>
    <row r="21" spans="9:10" ht="12.75">
      <c r="I21" s="6"/>
      <c r="J21" s="6"/>
    </row>
    <row r="22" spans="1:10" ht="12.75">
      <c r="A22" s="114" t="s">
        <v>35</v>
      </c>
      <c r="B22" s="115"/>
      <c r="C22" s="115"/>
      <c r="D22" s="116"/>
      <c r="E22" s="1"/>
      <c r="F22" s="114" t="s">
        <v>36</v>
      </c>
      <c r="G22" s="115"/>
      <c r="H22" s="115"/>
      <c r="I22" s="115"/>
      <c r="J22" s="116"/>
    </row>
    <row r="23" spans="1:10" ht="12.75">
      <c r="A23" s="117"/>
      <c r="B23" s="118"/>
      <c r="C23" s="118"/>
      <c r="D23" s="119"/>
      <c r="E23" s="1"/>
      <c r="F23" s="117"/>
      <c r="G23" s="118"/>
      <c r="H23" s="118"/>
      <c r="I23" s="118"/>
      <c r="J23" s="119"/>
    </row>
    <row r="24" spans="1:10" ht="12.75">
      <c r="A24" s="125"/>
      <c r="B24" s="122"/>
      <c r="C24" s="122"/>
      <c r="D24" s="123"/>
      <c r="E24" s="1"/>
      <c r="F24" s="125"/>
      <c r="G24" s="122"/>
      <c r="H24" s="122"/>
      <c r="I24" s="122"/>
      <c r="J24" s="123"/>
    </row>
    <row r="25" spans="1:10" ht="12.75">
      <c r="A25" s="9" t="s">
        <v>71</v>
      </c>
      <c r="B25" s="122"/>
      <c r="C25" s="122"/>
      <c r="D25" s="123"/>
      <c r="E25" s="1"/>
      <c r="F25" s="9" t="str">
        <f>A25</f>
        <v>Adres:</v>
      </c>
      <c r="G25" s="122"/>
      <c r="H25" s="122"/>
      <c r="I25" s="122"/>
      <c r="J25" s="123"/>
    </row>
    <row r="26" spans="1:10" ht="12.75">
      <c r="A26" s="9"/>
      <c r="B26" s="122"/>
      <c r="C26" s="122"/>
      <c r="D26" s="123"/>
      <c r="E26" s="1"/>
      <c r="F26" s="9"/>
      <c r="G26" s="122"/>
      <c r="H26" s="122"/>
      <c r="I26" s="122"/>
      <c r="J26" s="123"/>
    </row>
    <row r="27" spans="1:10" ht="12.75">
      <c r="A27" s="9" t="s">
        <v>37</v>
      </c>
      <c r="B27" s="129"/>
      <c r="C27" s="129"/>
      <c r="D27" s="130"/>
      <c r="E27" s="1"/>
      <c r="F27" s="9" t="str">
        <f>A27</f>
        <v>NIP:</v>
      </c>
      <c r="G27" s="129"/>
      <c r="H27" s="129"/>
      <c r="I27" s="129"/>
      <c r="J27" s="130"/>
    </row>
    <row r="28" spans="1:10" ht="12.75">
      <c r="A28" s="9" t="s">
        <v>60</v>
      </c>
      <c r="B28" s="122"/>
      <c r="C28" s="122"/>
      <c r="D28" s="123"/>
      <c r="E28" s="1"/>
      <c r="F28" s="9" t="s">
        <v>60</v>
      </c>
      <c r="G28" s="122"/>
      <c r="H28" s="122"/>
      <c r="I28" s="122"/>
      <c r="J28" s="123"/>
    </row>
    <row r="29" spans="1:10" ht="12.75">
      <c r="A29" s="9" t="s">
        <v>61</v>
      </c>
      <c r="B29" s="122"/>
      <c r="C29" s="122"/>
      <c r="D29" s="123"/>
      <c r="E29" s="1"/>
      <c r="F29" s="9" t="s">
        <v>61</v>
      </c>
      <c r="G29" s="122"/>
      <c r="H29" s="122"/>
      <c r="I29" s="122"/>
      <c r="J29" s="123"/>
    </row>
    <row r="30" spans="1:10" ht="12.75">
      <c r="A30" s="10"/>
      <c r="B30" s="120"/>
      <c r="C30" s="120"/>
      <c r="D30" s="121"/>
      <c r="E30" s="1"/>
      <c r="F30" s="10"/>
      <c r="G30" s="120"/>
      <c r="H30" s="120"/>
      <c r="I30" s="120"/>
      <c r="J30" s="121"/>
    </row>
    <row r="31" ht="12.75"/>
    <row r="32" ht="12.75"/>
    <row r="33" ht="12.75"/>
    <row r="34" ht="12.75"/>
    <row r="35" spans="1:15" ht="12.75">
      <c r="A35" s="19" t="s">
        <v>0</v>
      </c>
      <c r="B35" s="19" t="s">
        <v>1</v>
      </c>
      <c r="C35" s="19" t="s">
        <v>2</v>
      </c>
      <c r="D35" s="105" t="s">
        <v>3</v>
      </c>
      <c r="E35" s="105"/>
      <c r="F35" s="19" t="s">
        <v>4</v>
      </c>
      <c r="G35" s="19" t="s">
        <v>5</v>
      </c>
      <c r="H35" s="19" t="s">
        <v>6</v>
      </c>
      <c r="I35" s="19" t="s">
        <v>8</v>
      </c>
      <c r="J35" s="19" t="s">
        <v>7</v>
      </c>
      <c r="N35" t="s">
        <v>17</v>
      </c>
      <c r="O35" t="s">
        <v>18</v>
      </c>
    </row>
    <row r="36" spans="1:15" ht="12.75">
      <c r="A36" s="24">
        <v>1</v>
      </c>
      <c r="B36" s="66"/>
      <c r="C36" s="67"/>
      <c r="D36" s="106"/>
      <c r="E36" s="106"/>
      <c r="F36" s="68"/>
      <c r="G36" s="68"/>
      <c r="H36" s="97"/>
      <c r="I36" s="22">
        <f>F36*G36</f>
        <v>0</v>
      </c>
      <c r="J36" s="22">
        <f>IF(OR($O$40=H36,H36=$O$41,H36=$O$57,H36=$O$58),0,H36*I36)</f>
        <v>0</v>
      </c>
      <c r="N36" s="1" t="s">
        <v>9</v>
      </c>
      <c r="O36" s="2">
        <v>0.23</v>
      </c>
    </row>
    <row r="37" spans="1:15" ht="12.75">
      <c r="A37" s="25">
        <v>2</v>
      </c>
      <c r="B37" s="69"/>
      <c r="C37" s="70"/>
      <c r="D37" s="103"/>
      <c r="E37" s="103"/>
      <c r="F37" s="72"/>
      <c r="G37" s="72"/>
      <c r="H37" s="98"/>
      <c r="I37" s="23">
        <f>F37*G37</f>
        <v>0</v>
      </c>
      <c r="J37" s="23">
        <f aca="true" t="shared" si="0" ref="J37:J55">IF(OR($O$40=H37,H37=$O$41,H37=$O$57,H37=$O$58),0,H37*I37)</f>
        <v>0</v>
      </c>
      <c r="N37" s="1" t="s">
        <v>10</v>
      </c>
      <c r="O37" s="2">
        <v>0.08</v>
      </c>
    </row>
    <row r="38" spans="1:15" ht="12.75">
      <c r="A38" s="25">
        <v>3</v>
      </c>
      <c r="B38" s="69"/>
      <c r="C38" s="70"/>
      <c r="D38" s="103"/>
      <c r="E38" s="103"/>
      <c r="F38" s="72"/>
      <c r="G38" s="72"/>
      <c r="H38" s="98"/>
      <c r="I38" s="23">
        <f>F38*G38</f>
        <v>0</v>
      </c>
      <c r="J38" s="23">
        <f t="shared" si="0"/>
        <v>0</v>
      </c>
      <c r="N38" s="1" t="s">
        <v>11</v>
      </c>
      <c r="O38" s="2">
        <v>0.05</v>
      </c>
    </row>
    <row r="39" spans="1:15" ht="12.75">
      <c r="A39" s="25">
        <v>4</v>
      </c>
      <c r="B39" s="69"/>
      <c r="C39" s="70"/>
      <c r="D39" s="103"/>
      <c r="E39" s="103"/>
      <c r="F39" s="72"/>
      <c r="G39" s="72"/>
      <c r="H39" s="98"/>
      <c r="I39" s="23">
        <f>F39*G39</f>
        <v>0</v>
      </c>
      <c r="J39" s="23">
        <f t="shared" si="0"/>
        <v>0</v>
      </c>
      <c r="N39" s="1" t="s">
        <v>12</v>
      </c>
      <c r="O39" s="2">
        <v>0</v>
      </c>
    </row>
    <row r="40" spans="1:15" ht="12.75">
      <c r="A40" s="25">
        <v>5</v>
      </c>
      <c r="B40" s="91"/>
      <c r="C40" s="70"/>
      <c r="D40" s="112"/>
      <c r="E40" s="112"/>
      <c r="F40" s="72"/>
      <c r="G40" s="72"/>
      <c r="H40" s="98"/>
      <c r="I40" s="23">
        <f aca="true" t="shared" si="1" ref="I40:I55">F40*G40</f>
        <v>0</v>
      </c>
      <c r="J40" s="23">
        <f t="shared" si="0"/>
        <v>0</v>
      </c>
      <c r="N40" s="1"/>
      <c r="O40" s="1" t="s">
        <v>13</v>
      </c>
    </row>
    <row r="41" spans="1:15" ht="12.75">
      <c r="A41" s="25">
        <v>6</v>
      </c>
      <c r="B41" s="91"/>
      <c r="C41" s="70"/>
      <c r="D41" s="112"/>
      <c r="E41" s="112"/>
      <c r="F41" s="72"/>
      <c r="G41" s="72"/>
      <c r="H41" s="98"/>
      <c r="I41" s="23">
        <f t="shared" si="1"/>
        <v>0</v>
      </c>
      <c r="J41" s="23">
        <f t="shared" si="0"/>
        <v>0</v>
      </c>
      <c r="N41" s="1"/>
      <c r="O41" s="1" t="s">
        <v>14</v>
      </c>
    </row>
    <row r="42" spans="1:15" ht="12.75">
      <c r="A42" s="25">
        <v>7</v>
      </c>
      <c r="B42" s="91"/>
      <c r="C42" s="70"/>
      <c r="D42" s="112"/>
      <c r="E42" s="112"/>
      <c r="F42" s="72"/>
      <c r="G42" s="72"/>
      <c r="H42" s="98"/>
      <c r="I42" s="23">
        <f t="shared" si="1"/>
        <v>0</v>
      </c>
      <c r="J42" s="23">
        <f t="shared" si="0"/>
        <v>0</v>
      </c>
      <c r="N42" s="1"/>
      <c r="O42" s="1" t="s">
        <v>15</v>
      </c>
    </row>
    <row r="43" spans="1:15" ht="12.75">
      <c r="A43" s="25">
        <v>8</v>
      </c>
      <c r="B43" s="91"/>
      <c r="C43" s="70"/>
      <c r="D43" s="112"/>
      <c r="E43" s="112"/>
      <c r="F43" s="72"/>
      <c r="G43" s="72"/>
      <c r="H43" s="98"/>
      <c r="I43" s="23">
        <f t="shared" si="1"/>
        <v>0</v>
      </c>
      <c r="J43" s="23">
        <f t="shared" si="0"/>
        <v>0</v>
      </c>
      <c r="N43" s="1"/>
      <c r="O43" s="1" t="s">
        <v>16</v>
      </c>
    </row>
    <row r="44" spans="1:15" ht="12.75">
      <c r="A44" s="25">
        <v>9</v>
      </c>
      <c r="B44" s="91"/>
      <c r="C44" s="70"/>
      <c r="D44" s="112"/>
      <c r="E44" s="112"/>
      <c r="F44" s="72"/>
      <c r="G44" s="72"/>
      <c r="H44" s="98"/>
      <c r="I44" s="23">
        <f t="shared" si="1"/>
        <v>0</v>
      </c>
      <c r="J44" s="23">
        <f t="shared" si="0"/>
        <v>0</v>
      </c>
      <c r="N44" s="1"/>
      <c r="O44" s="2"/>
    </row>
    <row r="45" spans="1:15" ht="12.75">
      <c r="A45" s="25">
        <v>10</v>
      </c>
      <c r="B45" s="91"/>
      <c r="C45" s="70"/>
      <c r="D45" s="112"/>
      <c r="E45" s="112"/>
      <c r="F45" s="72"/>
      <c r="G45" s="72"/>
      <c r="H45" s="98"/>
      <c r="I45" s="23">
        <f t="shared" si="1"/>
        <v>0</v>
      </c>
      <c r="J45" s="23">
        <f t="shared" si="0"/>
        <v>0</v>
      </c>
      <c r="N45" s="1"/>
      <c r="O45" s="2"/>
    </row>
    <row r="46" spans="1:15" ht="12.75">
      <c r="A46" s="25">
        <v>11</v>
      </c>
      <c r="B46" s="91"/>
      <c r="C46" s="70"/>
      <c r="D46" s="112"/>
      <c r="E46" s="112"/>
      <c r="F46" s="72"/>
      <c r="G46" s="72"/>
      <c r="H46" s="98"/>
      <c r="I46" s="23">
        <f t="shared" si="1"/>
        <v>0</v>
      </c>
      <c r="J46" s="23">
        <f t="shared" si="0"/>
        <v>0</v>
      </c>
      <c r="N46" s="1"/>
      <c r="O46" s="2"/>
    </row>
    <row r="47" spans="1:15" ht="12.75">
      <c r="A47" s="25">
        <v>12</v>
      </c>
      <c r="B47" s="91"/>
      <c r="C47" s="70"/>
      <c r="D47" s="112"/>
      <c r="E47" s="112"/>
      <c r="F47" s="72"/>
      <c r="G47" s="72"/>
      <c r="H47" s="98"/>
      <c r="I47" s="23">
        <f t="shared" si="1"/>
        <v>0</v>
      </c>
      <c r="J47" s="23">
        <f t="shared" si="0"/>
        <v>0</v>
      </c>
      <c r="N47" s="1"/>
      <c r="O47" s="2"/>
    </row>
    <row r="48" spans="1:15" ht="12.75">
      <c r="A48" s="25">
        <v>13</v>
      </c>
      <c r="B48" s="91"/>
      <c r="C48" s="70"/>
      <c r="D48" s="112"/>
      <c r="E48" s="112"/>
      <c r="F48" s="72"/>
      <c r="G48" s="72"/>
      <c r="H48" s="98"/>
      <c r="I48" s="23">
        <f t="shared" si="1"/>
        <v>0</v>
      </c>
      <c r="J48" s="23">
        <f t="shared" si="0"/>
        <v>0</v>
      </c>
      <c r="N48" s="1"/>
      <c r="O48" s="2"/>
    </row>
    <row r="49" spans="1:15" ht="12.75">
      <c r="A49" s="25">
        <v>14</v>
      </c>
      <c r="B49" s="91"/>
      <c r="C49" s="70"/>
      <c r="D49" s="112"/>
      <c r="E49" s="112"/>
      <c r="F49" s="72"/>
      <c r="G49" s="72"/>
      <c r="H49" s="98"/>
      <c r="I49" s="23">
        <f t="shared" si="1"/>
        <v>0</v>
      </c>
      <c r="J49" s="23">
        <f t="shared" si="0"/>
        <v>0</v>
      </c>
      <c r="N49" s="1"/>
      <c r="O49" s="2"/>
    </row>
    <row r="50" spans="1:15" ht="12.75">
      <c r="A50" s="25">
        <v>15</v>
      </c>
      <c r="B50" s="91"/>
      <c r="C50" s="70"/>
      <c r="D50" s="112"/>
      <c r="E50" s="112"/>
      <c r="F50" s="72"/>
      <c r="G50" s="72"/>
      <c r="H50" s="98"/>
      <c r="I50" s="23">
        <f>F50*G50</f>
        <v>0</v>
      </c>
      <c r="J50" s="23">
        <f t="shared" si="0"/>
        <v>0</v>
      </c>
      <c r="N50" s="1"/>
      <c r="O50" s="2"/>
    </row>
    <row r="51" spans="1:15" ht="12.75">
      <c r="A51" s="25">
        <v>16</v>
      </c>
      <c r="B51" s="91"/>
      <c r="C51" s="70"/>
      <c r="D51" s="112"/>
      <c r="E51" s="112"/>
      <c r="F51" s="72"/>
      <c r="G51" s="72"/>
      <c r="H51" s="98"/>
      <c r="I51" s="23">
        <f t="shared" si="1"/>
        <v>0</v>
      </c>
      <c r="J51" s="23">
        <f t="shared" si="0"/>
        <v>0</v>
      </c>
      <c r="N51" s="1"/>
      <c r="O51" s="2"/>
    </row>
    <row r="52" spans="1:15" ht="12.75">
      <c r="A52" s="25">
        <v>17</v>
      </c>
      <c r="B52" s="91"/>
      <c r="C52" s="70"/>
      <c r="D52" s="112"/>
      <c r="E52" s="112"/>
      <c r="F52" s="72"/>
      <c r="G52" s="72"/>
      <c r="H52" s="98"/>
      <c r="I52" s="23">
        <f t="shared" si="1"/>
        <v>0</v>
      </c>
      <c r="J52" s="23">
        <f t="shared" si="0"/>
        <v>0</v>
      </c>
      <c r="N52" s="1"/>
      <c r="O52" s="2"/>
    </row>
    <row r="53" spans="1:15" ht="12.75">
      <c r="A53" s="25">
        <v>18</v>
      </c>
      <c r="B53" s="91"/>
      <c r="C53" s="70"/>
      <c r="D53" s="112"/>
      <c r="E53" s="112"/>
      <c r="F53" s="72"/>
      <c r="G53" s="72"/>
      <c r="H53" s="98"/>
      <c r="I53" s="23">
        <f t="shared" si="1"/>
        <v>0</v>
      </c>
      <c r="J53" s="23">
        <f t="shared" si="0"/>
        <v>0</v>
      </c>
      <c r="N53" s="1"/>
      <c r="O53" s="2"/>
    </row>
    <row r="54" spans="1:15" ht="12.75">
      <c r="A54" s="25">
        <v>19</v>
      </c>
      <c r="B54" s="91"/>
      <c r="C54" s="70"/>
      <c r="D54" s="112"/>
      <c r="E54" s="112"/>
      <c r="F54" s="72"/>
      <c r="G54" s="72"/>
      <c r="H54" s="98"/>
      <c r="I54" s="23">
        <f t="shared" si="1"/>
        <v>0</v>
      </c>
      <c r="J54" s="23">
        <f t="shared" si="0"/>
        <v>0</v>
      </c>
      <c r="N54" s="1"/>
      <c r="O54" s="2"/>
    </row>
    <row r="55" spans="1:15" ht="12.75">
      <c r="A55" s="76">
        <v>20</v>
      </c>
      <c r="B55" s="92"/>
      <c r="C55" s="93"/>
      <c r="D55" s="107"/>
      <c r="E55" s="107"/>
      <c r="F55" s="94"/>
      <c r="G55" s="95"/>
      <c r="H55" s="99"/>
      <c r="I55" s="96">
        <f t="shared" si="1"/>
        <v>0</v>
      </c>
      <c r="J55" s="96">
        <f t="shared" si="0"/>
        <v>0</v>
      </c>
      <c r="O55" s="1"/>
    </row>
    <row r="56" spans="1:15" ht="12.75">
      <c r="A56" s="1"/>
      <c r="F56" s="3"/>
      <c r="G56" s="3"/>
      <c r="H56" s="2"/>
      <c r="I56" s="3"/>
      <c r="J56" s="3"/>
      <c r="O56" s="1"/>
    </row>
    <row r="57" spans="1:15" ht="12.75" hidden="1">
      <c r="A57" s="1"/>
      <c r="F57" s="3"/>
      <c r="G57" s="3"/>
      <c r="H57" s="2"/>
      <c r="I57" s="3"/>
      <c r="J57" s="3"/>
      <c r="O57" s="1" t="s">
        <v>15</v>
      </c>
    </row>
    <row r="58" spans="1:15" ht="12.75" hidden="1">
      <c r="A58" s="1"/>
      <c r="F58" s="3"/>
      <c r="G58" s="3"/>
      <c r="H58" s="2"/>
      <c r="I58" s="3"/>
      <c r="J58" s="3"/>
      <c r="O58" s="1" t="s">
        <v>16</v>
      </c>
    </row>
    <row r="59" spans="1:15" ht="12.75">
      <c r="A59" s="1"/>
      <c r="F59" s="3"/>
      <c r="G59" s="3"/>
      <c r="H59" s="2"/>
      <c r="I59" s="3"/>
      <c r="J59" s="3"/>
      <c r="O59" s="1"/>
    </row>
    <row r="60" spans="1:10" ht="12.75">
      <c r="A60" s="1"/>
      <c r="F60" s="3"/>
      <c r="G60" s="3"/>
      <c r="H60" s="2"/>
      <c r="I60" s="3"/>
      <c r="J60" s="3"/>
    </row>
    <row r="61" spans="3:10" ht="12.75">
      <c r="C61" s="126" t="s">
        <v>24</v>
      </c>
      <c r="D61" s="126"/>
      <c r="E61" s="126"/>
      <c r="F61" s="126"/>
      <c r="G61" s="126" t="s">
        <v>25</v>
      </c>
      <c r="H61" s="126"/>
      <c r="I61" s="7" t="s">
        <v>26</v>
      </c>
      <c r="J61" s="7" t="s">
        <v>27</v>
      </c>
    </row>
    <row r="62" spans="3:12" ht="12.75">
      <c r="C62" s="124" t="s">
        <v>19</v>
      </c>
      <c r="D62" s="124"/>
      <c r="E62" s="124"/>
      <c r="F62" s="124"/>
      <c r="G62" s="127">
        <f>IF($H$36=$L62,$I$36,0)+IF($H$37=$L62,$I$37,0)+IF($H$38=$L62,$I$38,0)+IF($H$39=$L62,$I$39,0)+IF($H$55=$L62,$I$55,0)+IF($H$40=$L62,$I$40,0)+IF($H$41=$L62,$I$41,0)+IF($H$42=$L62,$I$42,0)+IF($H$43=$L62,$I$43,0)+IF($H$44=$L62,$I$44,0)+IF($H$45=$L62,$I$45,0)+IF($H$46=$L62,$I$46,0)+IF($H$47=$L62,$I$47,0)+IF($H$48=$L62,$I$48,0)+IF($H$49=$L62,$I$49,0)+IF($H$50=$L62,$I$50,0)+IF($H$51=$L62,$I$51,0)+IF($H$52=$L62,$I$52,0)+IF($H$53=$L62,$I$53,0)+IF($H$54=$L62,$I$54,0)</f>
        <v>0</v>
      </c>
      <c r="H62" s="128"/>
      <c r="I62" s="101">
        <f>IF($H$36=$L62,$J$36,0)+IF($H$37=$L62,$J$37,0)+IF($H$38=$L62,$J$38,0)+IF($H$39=$L62,$J$39,0)+IF($H$55=$L62,$J$55,0)+IF($H$40=$L62,$J$40,0)+IF($H$41=$L62,$J$41,0)+IF($H$42=$L62,$J$42,0)+IF($H$43=$L62,$J$43,0)+IF($H$44=$L62,$J$44,0)+IF($H$45=$L62,$J$45,0)+IF($H$46=$L62,$J$46,0)+IF($H$47=$L62,$J$47,0)+IF($H$48=$L62,$J$48,0)+IF($H$49=$L62,$J$49,0)+IF($H$50=$L62,$J$50,0)+IF($H$51=$L62,$J$51,0)+IF($H$52=$L62,$J$52,0)+IF($H$53=$L62,$J$53,0)+IF($H$54=$L62,$J$54,0)</f>
        <v>0</v>
      </c>
      <c r="J62" s="101">
        <f aca="true" t="shared" si="2" ref="J62:J67">G62+I62</f>
        <v>0</v>
      </c>
      <c r="L62" s="2">
        <v>0.23</v>
      </c>
    </row>
    <row r="63" spans="3:12" ht="12.75">
      <c r="C63" s="124" t="s">
        <v>20</v>
      </c>
      <c r="D63" s="124"/>
      <c r="E63" s="124"/>
      <c r="F63" s="124"/>
      <c r="G63" s="127">
        <f>IF($H$36=$L63,$I$36,0)+IF($H$37=$L63,$I$37,0)+IF($H$38=$L63,$I$38,0)+IF($H$39=$L63,$I$39,0)+IF($H$55=$L63,$I$55,0)+IF($H$40=$L63,$I$40,0)+IF($H$41=$L63,$I$41,0)+IF($H$42=$L63,$I$42,0)+IF($H$43=$L63,$I$43,0)+IF($H$44=$L63,$I$44,0)+IF($H$45=$L63,$I$45,0)+IF($H$46=$L63,$I$46,0)+IF($H$47=$L63,$I$47,0)+IF($H$48=$L63,$I$48,0)+IF($H$49=$L63,$I$49,0)+IF($H$50=$L63,$I$50,0)+IF($H$51=$L63,$I$51,0)+IF($H$52=$L63,$I$52,0)+IF($H$53=$L63,$I$53,0)+IF($H$54=$L63,$I$54,0)</f>
        <v>0</v>
      </c>
      <c r="H63" s="128"/>
      <c r="I63" s="101">
        <f>IF($H$36=$L63,$J$36,0)+IF($H$37=$L63,$J$37,0)+IF($H$38=$L63,$J$38,0)+IF($H$39=$L63,$J$39,0)+IF($H$55=$L63,$J$55,0)+IF($H$40=$L63,$J$40,0)+IF($H$41=$L63,$J$41,0)+IF($H$42=$L63,$J$42,0)+IF($H$43=$L63,$J$43,0)+IF($H$44=$L63,$J$44,0)+IF($H$45=$L63,$J$45,0)+IF($H$46=$L63,$J$46,0)+IF($H$47=$L63,$J$47,0)+IF($H$48=$L63,$J$48,0)+IF($H$49=$L63,$J$49,0)+IF($H$50=$L63,$J$50,0)+IF($H$51=$L63,$J$51,0)+IF($H$52=$L63,$J$52,0)+IF($H$53=$L63,$J$53,0)+IF($H$54=$L63,$J$54,0)</f>
        <v>0</v>
      </c>
      <c r="J63" s="101">
        <f t="shared" si="2"/>
        <v>0</v>
      </c>
      <c r="L63" s="2">
        <v>0.08</v>
      </c>
    </row>
    <row r="64" spans="3:12" ht="12.75">
      <c r="C64" s="124" t="s">
        <v>21</v>
      </c>
      <c r="D64" s="124"/>
      <c r="E64" s="124"/>
      <c r="F64" s="124"/>
      <c r="G64" s="127">
        <f>IF($H$36=$L64,$I$36,0)+IF($H$37=$L64,$I$37,0)+IF($H$38=$L64,$I$38,0)+IF($H$39=$L64,$I$39,0)+IF($H$55=$L64,$I$55,0)+IF($H$40=$L64,$I$40,0)+IF($H$41=$L64,$I$41,0)+IF($H$42=$L64,$I$42,0)+IF($H$43=$L64,$I$43,0)+IF($H$44=$L64,$I$44,0)+IF($H$45=$L64,$I$45,0)+IF($H$46=$L64,$I$46,0)+IF($H$47=$L64,$I$47,0)+IF($H$48=$L64,$I$48,0)+IF($H$49=$L64,$I$49,0)+IF($H$50=$L64,$I$50,0)+IF($H$51=$L64,$I$51,0)+IF($H$52=$L64,$I$52,0)+IF($H$53=$L64,$I$53,0)+IF($H$54=$L64,$I$54,0)</f>
        <v>0</v>
      </c>
      <c r="H64" s="128"/>
      <c r="I64" s="101">
        <f>IF($H$36=$L64,$J$36,0)+IF($H$37=$L64,$J$37,0)+IF($H$38=$L64,$J$38,0)+IF($H$39=$L64,$J$39,0)+IF($H$55=$L64,$J$55,0)+IF($H$40=$L64,$J$40,0)+IF($H$41=$L64,$J$41,0)+IF($H$42=$L64,$J$42,0)+IF($H$43=$L64,$J$43,0)+IF($H$44=$L64,$J$44,0)+IF($H$45=$L64,$J$45,0)+IF($H$46=$L64,$J$46,0)+IF($H$47=$L64,$J$47,0)+IF($H$48=$L64,$J$48,0)+IF($H$49=$L64,$J$49,0)+IF($H$50=$L64,$J$50,0)+IF($H$51=$L64,$J$51,0)+IF($H$52=$L64,$J$52,0)+IF($H$53=$L64,$J$53,0)+IF($H$54=$L64,$J$54,0)</f>
        <v>0</v>
      </c>
      <c r="J64" s="101">
        <f t="shared" si="2"/>
        <v>0</v>
      </c>
      <c r="L64" s="2">
        <v>0.05</v>
      </c>
    </row>
    <row r="65" spans="3:12" ht="12.75">
      <c r="C65" s="124" t="s">
        <v>22</v>
      </c>
      <c r="D65" s="124"/>
      <c r="E65" s="124"/>
      <c r="F65" s="124"/>
      <c r="G65" s="127">
        <f>IF($H$36=$L65,$I$36,0)+IF($H$37=$L65,$I$37,0)+IF($H$38=$L65,$I$38,0)+IF($H$39=$L65,$I$39,0)+IF($H$55=$L65,$I$55,0)+IF($H$40=$L65,$I$40,0)+IF($H$41=$L65,$I$41,0)+IF($H$42=$L65,$I$42,0)+IF($H$43=$L65,$I$43,0)+IF($H$44=$L65,$I$44,0)+IF($H$45=$L65,$I$45,0)+IF($H$46=$L65,$I$46,0)+IF($H$47=$L65,$I$47,0)+IF($H$48=$L65,$I$48,0)+IF($H$49=$L65,$I$49,0)+IF($H$50=$L65,$I$50,0)+IF($H$51=$L65,$I$51,0)+IF($H$52=$L65,$I$52,0)+IF($H$53=$L65,$I$53,0)+IF($H$54=$L65,$I$54,0)</f>
        <v>0</v>
      </c>
      <c r="H65" s="128"/>
      <c r="I65" s="101">
        <f>IF($H$36=$L65,$J$36,0)+IF($H$37=$L65,$J$37,0)+IF($H$38=$L65,$J$38,0)+IF($H$39=$L65,$J$39,0)+IF($H$55=$L65,$J$55,0)+IF($H$40=$L65,$J$40,0)+IF($H$41=$L65,$J$41,0)+IF($H$42=$L65,$J$42,0)+IF($H$43=$L65,$J$43,0)+IF($H$44=$L65,$J$44,0)+IF($H$45=$L65,$J$45,0)+IF($H$46=$L65,$J$46,0)+IF($H$47=$L65,$J$47,0)+IF($H$48=$L65,$J$48,0)+IF($H$49=$L65,$J$49,0)+IF($H$50=$L65,$J$50,0)+IF($H$51=$L65,$J$51,0)+IF($H$52=$L65,$J$52,0)+IF($H$53=$L65,$J$53,0)+IF($H$54=$L65,$J$54,0)</f>
        <v>0</v>
      </c>
      <c r="J65" s="101">
        <f t="shared" si="2"/>
        <v>0</v>
      </c>
      <c r="L65" s="2">
        <v>0</v>
      </c>
    </row>
    <row r="66" spans="3:16" ht="12.75">
      <c r="C66" s="124" t="s">
        <v>23</v>
      </c>
      <c r="D66" s="124"/>
      <c r="E66" s="124"/>
      <c r="F66" s="124"/>
      <c r="G66" s="127">
        <f>IF($H$36=$L66,$I$36,0)+IF($H$37=$L66,$I$37,0)+IF($H$38=$L66,$I$38,0)+IF($H$39=$L66,$I$39,0)+IF($H$55=$L66,$I$55,0)+IF($H$40=$L66,$I$40,0)+IF($H$41=$L66,$I$41,0)+IF($H$42=$L66,$I$42,0)+IF($H$43=$L66,$I$43,0)+IF($H$44=$L66,$I$44,0)+IF($H$45=$L66,$I$45,0)+IF($H$46=$L66,$I$46,0)+IF($H$47=$L66,$I$47,0)+IF($H$48=$L66,$I$48,0)+IF($H$49=$L66,$I$49,0)+IF($H$50=$L66,$I$50,0)+IF($H$51=$L66,$I$51,0)+IF($H$52=$L66,$I$52,0)+IF($H$53=$L66,$I$53,0)+IF($H$54=$L66,$I$54,0)</f>
        <v>0</v>
      </c>
      <c r="H66" s="128"/>
      <c r="I66" s="101">
        <f>IF($H$36=$L66,$J$36,0)+IF($H$37=$L66,$J$37,0)+IF($H$38=$L66,$J$38,0)+IF($H$39=$L66,$J$39,0)+IF($H$55=$L66,$J$55,0)+IF($H$40=$L66,$J$40,0)+IF($H$41=$L66,$J$41,0)+IF($H$42=$L66,$J$42,0)+IF($H$43=$L66,$J$43,0)+IF($H$44=$L66,$J$44,0)+IF($H$45=$L66,$J$45,0)+IF($H$46=$L66,$J$46,0)+IF($H$47=$L66,$J$47,0)+IF($H$48=$L66,$J$48,0)+IF($H$49=$L66,$J$49,0)+IF($H$50=$L66,$J$50,0)+IF($H$51=$L66,$J$51,0)+IF($H$52=$L66,$J$52,0)+IF($H$53=$L66,$J$53,0)+IF($H$54=$L66,$J$54,0)</f>
        <v>0</v>
      </c>
      <c r="J66" s="101">
        <f t="shared" si="2"/>
        <v>0</v>
      </c>
      <c r="L66" s="1" t="s">
        <v>13</v>
      </c>
      <c r="P66" s="3"/>
    </row>
    <row r="67" spans="3:16" ht="12.75">
      <c r="C67" s="124" t="s">
        <v>62</v>
      </c>
      <c r="D67" s="124"/>
      <c r="E67" s="124"/>
      <c r="F67" s="124"/>
      <c r="G67" s="127">
        <f>N70</f>
        <v>0</v>
      </c>
      <c r="H67" s="128"/>
      <c r="I67" s="101">
        <f>O70</f>
        <v>0</v>
      </c>
      <c r="J67" s="101">
        <f t="shared" si="2"/>
        <v>0</v>
      </c>
      <c r="L67" s="1" t="s">
        <v>14</v>
      </c>
      <c r="N67" s="3">
        <f>IF($H$36=$L67,$I$36,0)+IF($H$37=$L67,$I$37,0)+IF($H$38=$L67,$I$38,0)+IF($H$39=$L67,$I$39,0)+IF($H$55=$L67,$I$55,0)+IF($H$40=$L67,$I$40,0)+IF($H$41=$L67,$I$41,0)+IF($H$42=$L67,$I$42,0)+IF($H$43=$L67,$I$43,0)+IF($H$44=$L67,$I$44,0)+IF($H$45=$L67,$I$45,0)+IF($H$46=$L67,$I$46,0)+IF($H$47=$L67,$I$47,0)+IF($H$48=$L67,$I$48,0)+IF($H$49=$L67,$I$49,0)+IF($H$50=$L67,$I$50,0)+IF($H$51=$L67,$I$51,0)+IF($H$52=$L67,$I$52,0)+IF($H$53=$L67,$I$53,0)+IF($H$54=$L67,$I$54,0)</f>
        <v>0</v>
      </c>
      <c r="O67" s="3">
        <f>IF($H$36=$L67,$J$36,0)+IF($H$37=$L67,$J$37,0)+IF($H$38=$L67,$J$38,0)+IF($H$39=$L67,$J$39,0)+IF($H$55=$L67,$J$55,0)+IF($H$40=$L67,$J$40,0)+IF($H$41=$L67,$J$41,0)+IF($H$42=$L67,$J$42,0)+IF($H$43=$L67,$J$43,0)+IF($H$44=$L67,$J$44,0)+IF($H$45=$L67,$J$45,0)+IF($H$46=$L67,$J$46,0)+IF($H$47=$L67,$J$47,0)+IF($H$48=$L67,$J$48,0)+IF($H$49=$L67,$J$49,0)+IF($H$50=$L67,$J$50,0)+IF($H$51=$L67,$J$51,0)+IF($H$52=$L67,$J$52,0)+IF($H$53=$L67,$J$53,0)+IF($H$54=$L67,$J$54,0)</f>
        <v>0</v>
      </c>
      <c r="P67" s="3">
        <f>N67+O67</f>
        <v>0</v>
      </c>
    </row>
    <row r="68" spans="3:16" ht="12.75">
      <c r="C68" s="109" t="s">
        <v>70</v>
      </c>
      <c r="D68" s="109"/>
      <c r="E68" s="109"/>
      <c r="F68" s="109"/>
      <c r="G68" s="110">
        <f>SUM(G62:H67)</f>
        <v>0</v>
      </c>
      <c r="H68" s="111"/>
      <c r="I68" s="108">
        <f>SUM(I62:I67)</f>
        <v>0</v>
      </c>
      <c r="J68" s="108">
        <f>SUM(J62:J67)</f>
        <v>0</v>
      </c>
      <c r="L68" s="1" t="s">
        <v>15</v>
      </c>
      <c r="N68" s="3">
        <f>IF($H$36=$L68,$I$36,0)+IF($H$37=$L68,$I$37,0)+IF($H$38=$L68,$I$38,0)+IF($H$39=$L68,$I$39,0)+IF($H$55=$L68,$I$55,0)+IF($H$40=$L68,$I$40,0)+IF($H$41=$L68,$I$41,0)+IF($H$42=$L68,$I$42,0)+IF($H$43=$L68,$I$43,0)+IF($H$44=$L68,$I$44,0)+IF($H$45=$L68,$I$45,0)+IF($H$46=$L68,$I$46,0)+IF($H$47=$L68,$I$47,0)+IF($H$48=$L68,$I$48,0)+IF($H$49=$L68,$I$49,0)+IF($H$50=$L68,$I$50,0)+IF($H$51=$L68,$I$51,0)+IF($H$52=$L68,$I$52,0)+IF($H$53=$L68,$I$53,0)+IF($H$54=$L68,$I$54,0)</f>
        <v>0</v>
      </c>
      <c r="O68" s="3">
        <f>IF($H$36=$L68,$J$36,0)+IF($H$37=$L68,$J$37,0)+IF($H$38=$L68,$J$38,0)+IF($H$39=$L68,$J$39,0)+IF($H$55=$L68,$J$55,0)+IF($H$40=$L68,$J$40,0)+IF($H$41=$L68,$J$41,0)+IF($H$42=$L68,$J$42,0)+IF($H$43=$L68,$J$43,0)+IF($H$44=$L68,$J$44,0)+IF($H$45=$L68,$J$45,0)+IF($H$46=$L68,$J$46,0)+IF($H$47=$L68,$J$47,0)+IF($H$48=$L68,$J$48,0)+IF($H$49=$L68,$J$49,0)+IF($H$50=$L68,$J$50,0)+IF($H$51=$L68,$J$51,0)+IF($H$52=$L68,$J$52,0)+IF($H$53=$L68,$J$53,0)+IF($H$54=$L68,$J$54,0)</f>
        <v>0</v>
      </c>
      <c r="P68" s="3">
        <f>N68+O68</f>
        <v>0</v>
      </c>
    </row>
    <row r="69" spans="12:16" ht="12.75">
      <c r="L69" s="1" t="s">
        <v>16</v>
      </c>
      <c r="N69" s="3">
        <f>IF($H$36=$L69,$I$36,0)+IF($H$37=$L69,$I$37,0)+IF($H$38=$L69,$I$38,0)+IF($H$39=$L69,$I$39,0)+IF($H$55=$L69,$I$55,0)+IF($H$40=$L69,$I$40,0)+IF($H$41=$L69,$I$41,0)+IF($H$42=$L69,$I$42,0)+IF($H$43=$L69,$I$43,0)+IF($H$44=$L69,$I$44,0)+IF($H$45=$L69,$I$45,0)+IF($H$46=$L69,$I$46,0)+IF($H$47=$L69,$I$47,0)+IF($H$48=$L69,$I$48,0)+IF($H$49=$L69,$I$49,0)+IF($H$50=$L69,$I$50,0)+IF($H$51=$L69,$I$51,0)+IF($H$52=$L69,$I$52,0)+IF($H$53=$L69,$I$53,0)+IF($H$54=$L69,$I$54,0)</f>
        <v>0</v>
      </c>
      <c r="O69" s="3">
        <f>IF($H$36=$L69,$J$36,0)+IF($H$37=$L69,$J$37,0)+IF($H$38=$L69,$J$38,0)+IF($H$39=$L69,$J$39,0)+IF($H$55=$L69,$J$55,0)+IF($H$40=$L69,$J$40,0)+IF($H$41=$L69,$J$41,0)+IF($H$42=$L69,$J$42,0)+IF($H$43=$L69,$J$43,0)+IF($H$44=$L69,$J$44,0)+IF($H$45=$L69,$J$45,0)+IF($H$46=$L69,$J$46,0)+IF($H$47=$L69,$J$47,0)+IF($H$48=$L69,$J$48,0)+IF($H$49=$L69,$J$49,0)+IF($H$50=$L69,$J$50,0)+IF($H$51=$L69,$J$51,0)+IF($H$52=$L69,$J$52,0)+IF($H$53=$L69,$J$53,0)+IF($H$54=$L69,$J$54,0)</f>
        <v>0</v>
      </c>
      <c r="P69" s="3">
        <f>N69+O69</f>
        <v>0</v>
      </c>
    </row>
    <row r="70" spans="14:16" ht="12.75">
      <c r="N70" s="100">
        <f>SUM(N67:N69)</f>
        <v>0</v>
      </c>
      <c r="O70" s="100">
        <f>SUM(O67:O69)</f>
        <v>0</v>
      </c>
      <c r="P70" s="100">
        <f>SUM(P67:P69)</f>
        <v>0</v>
      </c>
    </row>
    <row r="71" spans="3:10" ht="12.75">
      <c r="C71" s="126" t="s">
        <v>28</v>
      </c>
      <c r="D71" s="126"/>
      <c r="E71" s="126"/>
      <c r="F71" s="126"/>
      <c r="G71" s="126"/>
      <c r="H71" s="126"/>
      <c r="I71" s="7"/>
      <c r="J71" s="20">
        <f>SUM(J62:J67)</f>
        <v>0</v>
      </c>
    </row>
    <row r="72" spans="3:8" ht="12.75">
      <c r="C72" s="132" t="s">
        <v>29</v>
      </c>
      <c r="D72" s="132"/>
      <c r="E72" s="132"/>
      <c r="F72" s="132"/>
      <c r="G72" s="132"/>
      <c r="H72" s="132"/>
    </row>
    <row r="73" spans="3:10" ht="12.75">
      <c r="C73" s="132">
        <f>'Excelblog.pl - Kwoty słownie'!B65</f>
      </c>
      <c r="D73" s="132"/>
      <c r="E73" s="132"/>
      <c r="F73" s="132"/>
      <c r="G73" s="132"/>
      <c r="H73" s="132"/>
      <c r="I73" s="132"/>
      <c r="J73" s="132"/>
    </row>
    <row r="74" spans="3:10" ht="12.75">
      <c r="C74" s="4"/>
      <c r="D74" s="4"/>
      <c r="E74" s="4"/>
      <c r="F74" s="4"/>
      <c r="G74" s="4"/>
      <c r="H74" s="4"/>
      <c r="I74" s="4"/>
      <c r="J74" s="4"/>
    </row>
    <row r="75" ht="12.75"/>
    <row r="76" ht="12.75" hidden="1"/>
    <row r="77" ht="12.75" hidden="1"/>
    <row r="78" ht="12.75" hidden="1"/>
    <row r="79" ht="12.75" hidden="1"/>
    <row r="80" ht="12.75" hidden="1"/>
    <row r="81" ht="12.75" hidden="1"/>
    <row r="82" ht="12.75"/>
    <row r="83" spans="1:3" ht="12.75">
      <c r="A83" s="132" t="s">
        <v>45</v>
      </c>
      <c r="B83" s="132"/>
      <c r="C83" s="74"/>
    </row>
    <row r="84" spans="1:3" ht="12.75">
      <c r="A84" s="132" t="s">
        <v>30</v>
      </c>
      <c r="B84" s="132"/>
      <c r="C84" s="3">
        <f>J71-C83</f>
        <v>0</v>
      </c>
    </row>
    <row r="85" spans="1:3" ht="12.75">
      <c r="A85" s="132" t="s">
        <v>31</v>
      </c>
      <c r="B85" s="132"/>
      <c r="C85" s="75"/>
    </row>
    <row r="86" spans="1:3" ht="12.75">
      <c r="A86" s="1"/>
      <c r="B86" s="1"/>
      <c r="C86" s="5"/>
    </row>
    <row r="87" spans="1:3" ht="12.75" hidden="1">
      <c r="A87" s="1"/>
      <c r="B87" s="1"/>
      <c r="C87" s="5"/>
    </row>
    <row r="88" spans="1:3" ht="12.75" hidden="1">
      <c r="A88" s="1"/>
      <c r="B88" s="1"/>
      <c r="C88" s="5"/>
    </row>
    <row r="89" spans="1:3" ht="12.75" hidden="1">
      <c r="A89" s="1"/>
      <c r="B89" s="1"/>
      <c r="C89" s="5"/>
    </row>
    <row r="90" ht="12.75"/>
    <row r="91" ht="12.75"/>
    <row r="92" spans="1:10" ht="12.75">
      <c r="A92" s="114" t="s">
        <v>41</v>
      </c>
      <c r="B92" s="115"/>
      <c r="C92" s="115"/>
      <c r="D92" s="116"/>
      <c r="F92" s="114" t="s">
        <v>42</v>
      </c>
      <c r="G92" s="115"/>
      <c r="H92" s="115"/>
      <c r="I92" s="115"/>
      <c r="J92" s="116"/>
    </row>
    <row r="93" spans="1:10" ht="12.75">
      <c r="A93" s="14"/>
      <c r="B93" s="11"/>
      <c r="C93" s="11"/>
      <c r="D93" s="12"/>
      <c r="F93" s="14"/>
      <c r="G93" s="11"/>
      <c r="H93" s="11"/>
      <c r="I93" s="11"/>
      <c r="J93" s="12"/>
    </row>
    <row r="94" spans="1:10" ht="12.75">
      <c r="A94" s="14"/>
      <c r="B94" s="11"/>
      <c r="C94" s="11"/>
      <c r="D94" s="12"/>
      <c r="F94" s="14"/>
      <c r="G94" s="11"/>
      <c r="H94" s="11"/>
      <c r="I94" s="11"/>
      <c r="J94" s="12"/>
    </row>
    <row r="95" spans="1:10" ht="12.75">
      <c r="A95" s="14"/>
      <c r="B95" s="11"/>
      <c r="C95" s="11"/>
      <c r="D95" s="12"/>
      <c r="F95" s="14"/>
      <c r="G95" s="11"/>
      <c r="H95" s="11"/>
      <c r="I95" s="11"/>
      <c r="J95" s="12"/>
    </row>
    <row r="96" spans="1:10" ht="12.75">
      <c r="A96" s="14"/>
      <c r="B96" s="11"/>
      <c r="C96" s="11"/>
      <c r="D96" s="12"/>
      <c r="F96" s="14"/>
      <c r="G96" s="11"/>
      <c r="H96" s="11"/>
      <c r="I96" s="11"/>
      <c r="J96" s="12"/>
    </row>
    <row r="97" spans="1:10" ht="12.75">
      <c r="A97" s="15"/>
      <c r="B97" s="4"/>
      <c r="C97" s="4"/>
      <c r="D97" s="13"/>
      <c r="F97" s="15"/>
      <c r="G97" s="4"/>
      <c r="H97" s="4"/>
      <c r="I97" s="4"/>
      <c r="J97" s="13"/>
    </row>
    <row r="98" spans="1:11" ht="12.75">
      <c r="A98" s="102" t="s">
        <v>43</v>
      </c>
      <c r="B98" s="102"/>
      <c r="C98" s="102"/>
      <c r="D98" s="102"/>
      <c r="E98" s="11"/>
      <c r="F98" s="102" t="s">
        <v>44</v>
      </c>
      <c r="G98" s="102"/>
      <c r="H98" s="102"/>
      <c r="I98" s="102"/>
      <c r="J98" s="102"/>
      <c r="K98" s="11"/>
    </row>
    <row r="99" spans="1:11" ht="12.75">
      <c r="A99" s="131"/>
      <c r="B99" s="131"/>
      <c r="C99" s="131"/>
      <c r="D99" s="131"/>
      <c r="E99" s="11"/>
      <c r="F99" s="131"/>
      <c r="G99" s="131"/>
      <c r="H99" s="131"/>
      <c r="I99" s="131"/>
      <c r="J99" s="131"/>
      <c r="K99" s="11"/>
    </row>
    <row r="100" ht="12.75" hidden="1"/>
    <row r="101" ht="12.75"/>
    <row r="102" ht="12.75"/>
  </sheetData>
  <sheetProtection password="EC14" sheet="1" objects="1" scenarios="1"/>
  <mergeCells count="79">
    <mergeCell ref="Q1:Q5"/>
    <mergeCell ref="R1:R5"/>
    <mergeCell ref="U2:AC2"/>
    <mergeCell ref="A9:J12"/>
    <mergeCell ref="I1:J1"/>
    <mergeCell ref="I3:J3"/>
    <mergeCell ref="I5:J5"/>
    <mergeCell ref="I2:J2"/>
    <mergeCell ref="I4:J4"/>
    <mergeCell ref="I6:J6"/>
    <mergeCell ref="D37:E37"/>
    <mergeCell ref="D55:E55"/>
    <mergeCell ref="A92:D92"/>
    <mergeCell ref="F92:J92"/>
    <mergeCell ref="A83:B83"/>
    <mergeCell ref="C72:H72"/>
    <mergeCell ref="C73:J73"/>
    <mergeCell ref="A84:B84"/>
    <mergeCell ref="A85:B85"/>
    <mergeCell ref="C71:H71"/>
    <mergeCell ref="A24:D24"/>
    <mergeCell ref="B28:D28"/>
    <mergeCell ref="B29:D29"/>
    <mergeCell ref="B27:D27"/>
    <mergeCell ref="A99:D99"/>
    <mergeCell ref="F99:J99"/>
    <mergeCell ref="A98:D98"/>
    <mergeCell ref="F98:J98"/>
    <mergeCell ref="G66:H66"/>
    <mergeCell ref="G67:H67"/>
    <mergeCell ref="C63:F63"/>
    <mergeCell ref="C64:F64"/>
    <mergeCell ref="C65:F65"/>
    <mergeCell ref="C66:F66"/>
    <mergeCell ref="G63:H63"/>
    <mergeCell ref="G64:H64"/>
    <mergeCell ref="G65:H65"/>
    <mergeCell ref="C67:F67"/>
    <mergeCell ref="F24:J24"/>
    <mergeCell ref="C61:F61"/>
    <mergeCell ref="G61:H61"/>
    <mergeCell ref="B25:D25"/>
    <mergeCell ref="B26:D26"/>
    <mergeCell ref="D42:E42"/>
    <mergeCell ref="D43:E43"/>
    <mergeCell ref="G30:J30"/>
    <mergeCell ref="G27:J27"/>
    <mergeCell ref="G28:J28"/>
    <mergeCell ref="B30:D30"/>
    <mergeCell ref="G25:J25"/>
    <mergeCell ref="G26:J26"/>
    <mergeCell ref="C62:F62"/>
    <mergeCell ref="G62:H62"/>
    <mergeCell ref="G29:J29"/>
    <mergeCell ref="D38:E38"/>
    <mergeCell ref="D39:E39"/>
    <mergeCell ref="D35:E35"/>
    <mergeCell ref="D36:E36"/>
    <mergeCell ref="E16:F16"/>
    <mergeCell ref="A22:D22"/>
    <mergeCell ref="F22:J22"/>
    <mergeCell ref="A23:D23"/>
    <mergeCell ref="F23:J23"/>
    <mergeCell ref="A16:D16"/>
    <mergeCell ref="D51:E51"/>
    <mergeCell ref="D44:E44"/>
    <mergeCell ref="D45:E45"/>
    <mergeCell ref="D46:E46"/>
    <mergeCell ref="D47:E47"/>
    <mergeCell ref="C68:F68"/>
    <mergeCell ref="G68:H68"/>
    <mergeCell ref="D40:E40"/>
    <mergeCell ref="D52:E52"/>
    <mergeCell ref="D53:E53"/>
    <mergeCell ref="D54:E54"/>
    <mergeCell ref="D41:E41"/>
    <mergeCell ref="D48:E48"/>
    <mergeCell ref="D49:E49"/>
    <mergeCell ref="D50:E50"/>
  </mergeCells>
  <conditionalFormatting sqref="C84">
    <cfRule type="expression" priority="1" dxfId="0" stopIfTrue="1">
      <formula>$C$84&lt;0</formula>
    </cfRule>
  </conditionalFormatting>
  <conditionalFormatting sqref="B27:D27">
    <cfRule type="expression" priority="2" dxfId="0" stopIfTrue="1">
      <formula>$AK$6&lt;&gt;1</formula>
    </cfRule>
  </conditionalFormatting>
  <conditionalFormatting sqref="G27:J27">
    <cfRule type="expression" priority="3" dxfId="0" stopIfTrue="1">
      <formula>$AK$7&lt;&gt;1</formula>
    </cfRule>
  </conditionalFormatting>
  <dataValidations count="5">
    <dataValidation type="list" allowBlank="1" showInputMessage="1" showErrorMessage="1" sqref="H56:H60">
      <formula1>$O$36:$O$59</formula1>
    </dataValidation>
    <dataValidation type="list" allowBlank="1" showInputMessage="1" showErrorMessage="1" sqref="C36:C60">
      <formula1>$N$36:$N$39</formula1>
    </dataValidation>
    <dataValidation type="list" allowBlank="1" showInputMessage="1" showErrorMessage="1" sqref="H17:H20">
      <formula1>$O$16:$O$21</formula1>
    </dataValidation>
    <dataValidation type="list" allowBlank="1" showInputMessage="1" showErrorMessage="1" sqref="H16">
      <formula1>$O$16:$O$17</formula1>
    </dataValidation>
    <dataValidation type="list" allowBlank="1" showInputMessage="1" showErrorMessage="1" sqref="H36:H55">
      <formula1>$O$36:$O$43</formula1>
    </dataValidation>
  </dataValidations>
  <printOptions/>
  <pageMargins left="0.75" right="0.75" top="1" bottom="1" header="0.5" footer="0.5"/>
  <pageSetup horizontalDpi="600" verticalDpi="600" orientation="portrait" paperSize="9" scale="64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colorId="31" workbookViewId="0" topLeftCell="A1">
      <selection activeCell="B3" sqref="B3"/>
    </sheetView>
  </sheetViews>
  <sheetFormatPr defaultColWidth="0" defaultRowHeight="12.75"/>
  <cols>
    <col min="1" max="1" width="14.421875" style="50" customWidth="1"/>
    <col min="2" max="3" width="17.8515625" style="50" customWidth="1"/>
    <col min="4" max="4" width="16.7109375" style="50" customWidth="1"/>
    <col min="5" max="8" width="12.140625" style="50" customWidth="1"/>
    <col min="9" max="9" width="9.140625" style="50" customWidth="1"/>
    <col min="10" max="10" width="0" style="50" hidden="1" customWidth="1"/>
    <col min="11" max="11" width="18.28125" style="50" hidden="1" customWidth="1"/>
    <col min="12" max="12" width="15.28125" style="50" hidden="1" customWidth="1"/>
    <col min="13" max="13" width="11.421875" style="50" hidden="1" customWidth="1"/>
    <col min="14" max="16384" width="0" style="50" hidden="1" customWidth="1"/>
  </cols>
  <sheetData>
    <row r="1" spans="1:9" s="28" customFormat="1" ht="17.25" customHeight="1">
      <c r="A1" s="26" t="s">
        <v>46</v>
      </c>
      <c r="B1" s="27"/>
      <c r="C1" s="27"/>
      <c r="D1" s="27"/>
      <c r="E1" s="27"/>
      <c r="F1" s="27"/>
      <c r="G1" s="27"/>
      <c r="H1" s="27"/>
      <c r="I1" s="27"/>
    </row>
    <row r="2" spans="1:13" s="21" customFormat="1" ht="12.75">
      <c r="A2" s="29"/>
      <c r="B2" s="30" t="s">
        <v>47</v>
      </c>
      <c r="C2" s="29"/>
      <c r="D2" s="31"/>
      <c r="E2" s="31"/>
      <c r="F2" s="31"/>
      <c r="G2" s="31"/>
      <c r="H2" s="31"/>
      <c r="I2" s="29"/>
      <c r="K2" s="32"/>
      <c r="L2" s="32"/>
      <c r="M2" s="32"/>
    </row>
    <row r="3" spans="1:9" s="21" customFormat="1" ht="12.75">
      <c r="A3" s="30" t="s">
        <v>47</v>
      </c>
      <c r="B3" s="33"/>
      <c r="C3" s="34"/>
      <c r="D3" s="31"/>
      <c r="E3" s="31"/>
      <c r="F3" s="31"/>
      <c r="G3" s="31"/>
      <c r="H3" s="31"/>
      <c r="I3" s="29"/>
    </row>
    <row r="4" spans="1:9" s="21" customFormat="1" ht="12.75">
      <c r="A4" s="30"/>
      <c r="B4" s="34"/>
      <c r="C4" s="35" t="s">
        <v>48</v>
      </c>
      <c r="D4" s="36" t="s">
        <v>49</v>
      </c>
      <c r="E4" s="36" t="s">
        <v>50</v>
      </c>
      <c r="F4" s="36" t="s">
        <v>51</v>
      </c>
      <c r="G4" s="36" t="s">
        <v>52</v>
      </c>
      <c r="H4" s="36" t="s">
        <v>53</v>
      </c>
      <c r="I4" s="29"/>
    </row>
    <row r="5" spans="1:9" s="21" customFormat="1" ht="12.75">
      <c r="A5" s="30" t="s">
        <v>54</v>
      </c>
      <c r="B5" s="29"/>
      <c r="C5" s="37"/>
      <c r="D5" s="38">
        <f>ROUND((B3-INT(B3))*100,0)</f>
        <v>0</v>
      </c>
      <c r="E5" s="38">
        <f>IF(B3&gt;=1,VALUE(RIGHT(LEFT(INT(B3),LEN(INT(B3))),3)),0)</f>
        <v>0</v>
      </c>
      <c r="F5" s="38">
        <f>IF(B3&gt;=1000,VALUE(TEXT(RIGHT(LEFT(INT(B3),LEN(INT(B3))-3),3),"000")),0)</f>
        <v>0</v>
      </c>
      <c r="G5" s="38">
        <f>IF(B3&gt;=1000000,VALUE(TEXT(RIGHT(LEFT(INT(B3),LEN(INT(B3))-6),3),"000")),0)</f>
        <v>0</v>
      </c>
      <c r="H5" s="38">
        <f>IF(B3&gt;=1000000000,VALUE(TEXT(RIGHT(LEFT(INT(B3),LEN(INT(B3))-9),3),"000")),0)</f>
        <v>0</v>
      </c>
      <c r="I5" s="29"/>
    </row>
    <row r="6" spans="1:9" s="21" customFormat="1" ht="12.75">
      <c r="A6" s="30" t="s">
        <v>55</v>
      </c>
      <c r="B6" s="39"/>
      <c r="C6" s="39" t="str">
        <f>ROUND((B3-INT(B3))*100,0)&amp;"/"&amp;100&amp;" groszy"</f>
        <v>0/100 groszy</v>
      </c>
      <c r="D6" s="39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0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0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0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39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39"/>
    </row>
    <row r="7" spans="1:9" s="21" customFormat="1" ht="12.75">
      <c r="A7" s="29"/>
      <c r="B7" s="29"/>
      <c r="C7" s="29"/>
      <c r="D7" s="31"/>
      <c r="E7" s="31"/>
      <c r="F7" s="31"/>
      <c r="G7" s="31"/>
      <c r="H7" s="31"/>
      <c r="I7" s="29"/>
    </row>
    <row r="8" spans="1:9" s="21" customFormat="1" ht="12.75">
      <c r="A8" s="30" t="s">
        <v>56</v>
      </c>
      <c r="B8" s="41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2"/>
      <c r="D8" s="42"/>
      <c r="E8" s="42"/>
      <c r="F8" s="42"/>
      <c r="G8" s="42"/>
      <c r="H8" s="42"/>
      <c r="I8" s="43"/>
    </row>
    <row r="9" spans="1:9" s="21" customFormat="1" ht="12.75">
      <c r="A9" s="30" t="s">
        <v>57</v>
      </c>
      <c r="B9" s="41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2"/>
      <c r="D9" s="42"/>
      <c r="E9" s="42"/>
      <c r="F9" s="42"/>
      <c r="G9" s="42"/>
      <c r="H9" s="42"/>
      <c r="I9" s="43"/>
    </row>
    <row r="10" spans="1:9" s="21" customFormat="1" ht="12.75">
      <c r="A10" s="30" t="s">
        <v>58</v>
      </c>
      <c r="B10" s="41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2"/>
      <c r="D10" s="42"/>
      <c r="E10" s="42"/>
      <c r="F10" s="42"/>
      <c r="G10" s="42"/>
      <c r="H10" s="42"/>
      <c r="I10" s="43"/>
    </row>
    <row r="11" spans="1:9" s="21" customFormat="1" ht="12.75">
      <c r="A11" s="30"/>
      <c r="B11" s="29"/>
      <c r="C11" s="29"/>
      <c r="D11" s="31"/>
      <c r="E11" s="31"/>
      <c r="F11" s="31"/>
      <c r="G11" s="31"/>
      <c r="H11" s="31"/>
      <c r="I11" s="29"/>
    </row>
    <row r="12" spans="1:9" s="47" customFormat="1" ht="12.75" customHeight="1">
      <c r="A12" s="44"/>
      <c r="B12" s="44"/>
      <c r="C12" s="44"/>
      <c r="D12" s="45"/>
      <c r="E12" s="45"/>
      <c r="F12" s="45"/>
      <c r="G12" s="45"/>
      <c r="H12" s="45"/>
      <c r="I12" s="46" t="s">
        <v>59</v>
      </c>
    </row>
    <row r="15" spans="1:9" ht="12.75">
      <c r="A15" s="48"/>
      <c r="B15" s="49"/>
      <c r="C15" s="49"/>
      <c r="D15" s="49"/>
      <c r="E15" s="49"/>
      <c r="F15" s="49"/>
      <c r="G15" s="49"/>
      <c r="H15" s="49"/>
      <c r="I15" s="49"/>
    </row>
    <row r="16" spans="1:13" ht="12.75">
      <c r="A16" s="51"/>
      <c r="B16" s="52" t="s">
        <v>47</v>
      </c>
      <c r="C16" s="51"/>
      <c r="D16" s="53"/>
      <c r="E16" s="53"/>
      <c r="F16" s="53"/>
      <c r="G16" s="53"/>
      <c r="H16" s="53"/>
      <c r="I16" s="51"/>
      <c r="K16" s="54"/>
      <c r="L16" s="54"/>
      <c r="M16" s="54"/>
    </row>
    <row r="17" spans="1:9" ht="12.75">
      <c r="A17" s="52" t="s">
        <v>47</v>
      </c>
      <c r="B17" s="33"/>
      <c r="C17" s="55"/>
      <c r="D17" s="53"/>
      <c r="E17" s="53"/>
      <c r="F17" s="53"/>
      <c r="G17" s="53"/>
      <c r="H17" s="53"/>
      <c r="I17" s="51"/>
    </row>
    <row r="18" spans="1:9" ht="12.75">
      <c r="A18" s="52"/>
      <c r="B18" s="55"/>
      <c r="C18" s="56" t="s">
        <v>48</v>
      </c>
      <c r="D18" s="57" t="s">
        <v>49</v>
      </c>
      <c r="E18" s="57" t="s">
        <v>50</v>
      </c>
      <c r="F18" s="57" t="s">
        <v>51</v>
      </c>
      <c r="G18" s="57" t="s">
        <v>52</v>
      </c>
      <c r="H18" s="57" t="s">
        <v>53</v>
      </c>
      <c r="I18" s="51"/>
    </row>
    <row r="19" spans="1:9" ht="12.75">
      <c r="A19" s="52" t="s">
        <v>54</v>
      </c>
      <c r="B19" s="51"/>
      <c r="C19" s="58"/>
      <c r="D19" s="59">
        <f>ROUND((B17-INT(B17))*100,0)</f>
        <v>0</v>
      </c>
      <c r="E19" s="59">
        <f>IF(B17&gt;=1,VALUE(RIGHT(LEFT(INT(B17),LEN(INT(B17))),3)),0)</f>
        <v>0</v>
      </c>
      <c r="F19" s="59">
        <f>IF(B17&gt;=1000,VALUE(TEXT(RIGHT(LEFT(INT(B17),LEN(INT(B17))-3),3),"000")),0)</f>
        <v>0</v>
      </c>
      <c r="G19" s="59">
        <f>IF(B17&gt;=1000000,VALUE(TEXT(RIGHT(LEFT(INT(B17),LEN(INT(B17))-6),3),"000")),0)</f>
        <v>0</v>
      </c>
      <c r="H19" s="59">
        <f>IF(B17&gt;=1000000000,VALUE(TEXT(RIGHT(LEFT(INT(B17),LEN(INT(B17))-9),3),"000")),0)</f>
        <v>0</v>
      </c>
      <c r="I19" s="51"/>
    </row>
    <row r="20" spans="1:9" ht="12.75">
      <c r="A20" s="52" t="s">
        <v>55</v>
      </c>
      <c r="B20" s="60"/>
      <c r="C20" s="60" t="str">
        <f>ROUND((B17-INT(B17))*100,0)&amp;"/"&amp;100&amp;" groszy"</f>
        <v>0/100 groszy</v>
      </c>
      <c r="D20" s="60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61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61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61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0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0"/>
    </row>
    <row r="21" spans="1:9" ht="12.75">
      <c r="A21" s="51"/>
      <c r="B21" s="51"/>
      <c r="C21" s="51"/>
      <c r="D21" s="53"/>
      <c r="E21" s="53"/>
      <c r="F21" s="53"/>
      <c r="G21" s="53"/>
      <c r="H21" s="53"/>
      <c r="I21" s="51"/>
    </row>
    <row r="22" spans="1:9" ht="12.75">
      <c r="A22" s="52" t="s">
        <v>56</v>
      </c>
      <c r="B22" s="4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42"/>
      <c r="D22" s="42"/>
      <c r="E22" s="42"/>
      <c r="F22" s="42"/>
      <c r="G22" s="42"/>
      <c r="H22" s="42"/>
      <c r="I22" s="43"/>
    </row>
    <row r="23" spans="1:9" ht="12.75">
      <c r="A23" s="52" t="s">
        <v>57</v>
      </c>
      <c r="B23" s="4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42"/>
      <c r="D23" s="42"/>
      <c r="E23" s="42"/>
      <c r="F23" s="42"/>
      <c r="G23" s="42"/>
      <c r="H23" s="42"/>
      <c r="I23" s="43"/>
    </row>
    <row r="24" spans="1:9" ht="12.75">
      <c r="A24" s="52" t="s">
        <v>58</v>
      </c>
      <c r="B24" s="41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42"/>
      <c r="D24" s="42"/>
      <c r="E24" s="42"/>
      <c r="F24" s="42"/>
      <c r="G24" s="42"/>
      <c r="H24" s="42"/>
      <c r="I24" s="43"/>
    </row>
    <row r="25" spans="1:9" ht="12.75">
      <c r="A25" s="52"/>
      <c r="B25" s="51"/>
      <c r="C25" s="51"/>
      <c r="D25" s="53"/>
      <c r="E25" s="53"/>
      <c r="F25" s="53"/>
      <c r="G25" s="53"/>
      <c r="H25" s="53"/>
      <c r="I25" s="51"/>
    </row>
    <row r="26" spans="1:9" s="65" customFormat="1" ht="12.75" customHeight="1">
      <c r="A26" s="62"/>
      <c r="B26" s="62"/>
      <c r="C26" s="62"/>
      <c r="D26" s="63"/>
      <c r="E26" s="63"/>
      <c r="F26" s="63"/>
      <c r="G26" s="63"/>
      <c r="H26" s="63"/>
      <c r="I26" s="64" t="s">
        <v>59</v>
      </c>
    </row>
    <row r="29" spans="1:9" ht="12.75">
      <c r="A29" s="48"/>
      <c r="B29" s="49"/>
      <c r="C29" s="49"/>
      <c r="D29" s="49"/>
      <c r="E29" s="49"/>
      <c r="F29" s="49"/>
      <c r="G29" s="49"/>
      <c r="H29" s="49"/>
      <c r="I29" s="49"/>
    </row>
    <row r="30" spans="1:13" ht="12.75">
      <c r="A30" s="51"/>
      <c r="B30" s="52" t="s">
        <v>47</v>
      </c>
      <c r="C30" s="51"/>
      <c r="D30" s="53"/>
      <c r="E30" s="53"/>
      <c r="F30" s="53"/>
      <c r="G30" s="53"/>
      <c r="H30" s="53"/>
      <c r="I30" s="51"/>
      <c r="K30" s="54"/>
      <c r="L30" s="54"/>
      <c r="M30" s="54"/>
    </row>
    <row r="31" spans="1:9" ht="12.75">
      <c r="A31" s="52" t="s">
        <v>47</v>
      </c>
      <c r="B31" s="33"/>
      <c r="C31" s="55"/>
      <c r="D31" s="53"/>
      <c r="E31" s="53"/>
      <c r="F31" s="53"/>
      <c r="G31" s="53"/>
      <c r="H31" s="53"/>
      <c r="I31" s="51"/>
    </row>
    <row r="32" spans="1:9" ht="12.75">
      <c r="A32" s="52"/>
      <c r="B32" s="55"/>
      <c r="C32" s="56" t="s">
        <v>48</v>
      </c>
      <c r="D32" s="57" t="s">
        <v>49</v>
      </c>
      <c r="E32" s="57" t="s">
        <v>50</v>
      </c>
      <c r="F32" s="57" t="s">
        <v>51</v>
      </c>
      <c r="G32" s="57" t="s">
        <v>52</v>
      </c>
      <c r="H32" s="57" t="s">
        <v>53</v>
      </c>
      <c r="I32" s="51"/>
    </row>
    <row r="33" spans="1:9" ht="12.75">
      <c r="A33" s="52" t="s">
        <v>54</v>
      </c>
      <c r="B33" s="51"/>
      <c r="C33" s="58"/>
      <c r="D33" s="59">
        <f>ROUND((B31-INT(B31))*100,0)</f>
        <v>0</v>
      </c>
      <c r="E33" s="59">
        <f>IF(B31&gt;=1,VALUE(RIGHT(LEFT(INT(B31),LEN(INT(B31))),3)),0)</f>
        <v>0</v>
      </c>
      <c r="F33" s="59">
        <f>IF(B31&gt;=1000,VALUE(TEXT(RIGHT(LEFT(INT(B31),LEN(INT(B31))-3),3),"000")),0)</f>
        <v>0</v>
      </c>
      <c r="G33" s="59">
        <f>IF(B31&gt;=1000000,VALUE(TEXT(RIGHT(LEFT(INT(B31),LEN(INT(B31))-6),3),"000")),0)</f>
        <v>0</v>
      </c>
      <c r="H33" s="59">
        <f>IF(B31&gt;=1000000000,VALUE(TEXT(RIGHT(LEFT(INT(B31),LEN(INT(B31))-9),3),"000")),0)</f>
        <v>0</v>
      </c>
      <c r="I33" s="51"/>
    </row>
    <row r="34" spans="1:9" ht="12.75">
      <c r="A34" s="52" t="s">
        <v>55</v>
      </c>
      <c r="B34" s="60"/>
      <c r="C34" s="60" t="str">
        <f>ROUND((B31-INT(B31))*100,0)&amp;"/"&amp;100&amp;" groszy"</f>
        <v>0/100 groszy</v>
      </c>
      <c r="D34" s="60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61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61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61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0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0"/>
    </row>
    <row r="35" spans="1:9" ht="12.75">
      <c r="A35" s="51"/>
      <c r="B35" s="51"/>
      <c r="C35" s="51"/>
      <c r="D35" s="53"/>
      <c r="E35" s="53"/>
      <c r="F35" s="53"/>
      <c r="G35" s="53"/>
      <c r="H35" s="53"/>
      <c r="I35" s="51"/>
    </row>
    <row r="36" spans="1:9" ht="12.75">
      <c r="A36" s="52" t="s">
        <v>56</v>
      </c>
      <c r="B36" s="4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2"/>
      <c r="D36" s="42"/>
      <c r="E36" s="42"/>
      <c r="F36" s="42"/>
      <c r="G36" s="42"/>
      <c r="H36" s="42"/>
      <c r="I36" s="43"/>
    </row>
    <row r="37" spans="1:9" ht="12.75">
      <c r="A37" s="52" t="s">
        <v>57</v>
      </c>
      <c r="B37" s="4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2"/>
      <c r="D37" s="42"/>
      <c r="E37" s="42"/>
      <c r="F37" s="42"/>
      <c r="G37" s="42"/>
      <c r="H37" s="42"/>
      <c r="I37" s="43"/>
    </row>
    <row r="38" spans="1:9" ht="12.75">
      <c r="A38" s="52" t="s">
        <v>58</v>
      </c>
      <c r="B38" s="41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2"/>
      <c r="D38" s="42"/>
      <c r="E38" s="42"/>
      <c r="F38" s="42"/>
      <c r="G38" s="42"/>
      <c r="H38" s="42"/>
      <c r="I38" s="43"/>
    </row>
    <row r="39" spans="1:9" ht="12.75">
      <c r="A39" s="52"/>
      <c r="B39" s="51"/>
      <c r="C39" s="51"/>
      <c r="D39" s="53"/>
      <c r="E39" s="53"/>
      <c r="F39" s="53"/>
      <c r="G39" s="53"/>
      <c r="H39" s="53"/>
      <c r="I39" s="51"/>
    </row>
    <row r="40" spans="1:9" s="65" customFormat="1" ht="12.75" customHeight="1">
      <c r="A40" s="62"/>
      <c r="B40" s="62"/>
      <c r="C40" s="62"/>
      <c r="D40" s="63"/>
      <c r="E40" s="63"/>
      <c r="F40" s="63"/>
      <c r="G40" s="63"/>
      <c r="H40" s="63"/>
      <c r="I40" s="64" t="s">
        <v>59</v>
      </c>
    </row>
    <row r="44" spans="1:9" ht="12.75">
      <c r="A44" s="48"/>
      <c r="B44" s="49"/>
      <c r="C44" s="49"/>
      <c r="D44" s="49"/>
      <c r="E44" s="49"/>
      <c r="F44" s="49"/>
      <c r="G44" s="49"/>
      <c r="H44" s="49"/>
      <c r="I44" s="49"/>
    </row>
    <row r="45" spans="1:9" ht="12.75">
      <c r="A45" s="51"/>
      <c r="B45" s="52" t="s">
        <v>47</v>
      </c>
      <c r="C45" s="51"/>
      <c r="D45" s="53"/>
      <c r="E45" s="53"/>
      <c r="F45" s="53"/>
      <c r="G45" s="53"/>
      <c r="H45" s="53"/>
      <c r="I45" s="51"/>
    </row>
    <row r="46" spans="1:9" ht="12.75">
      <c r="A46" s="52" t="s">
        <v>47</v>
      </c>
      <c r="B46" s="33"/>
      <c r="C46" s="55"/>
      <c r="D46" s="53"/>
      <c r="E46" s="53"/>
      <c r="F46" s="53"/>
      <c r="G46" s="53"/>
      <c r="H46" s="53"/>
      <c r="I46" s="51"/>
    </row>
    <row r="47" spans="1:9" ht="12.75">
      <c r="A47" s="52"/>
      <c r="B47" s="55"/>
      <c r="C47" s="56" t="s">
        <v>48</v>
      </c>
      <c r="D47" s="57" t="s">
        <v>49</v>
      </c>
      <c r="E47" s="57" t="s">
        <v>50</v>
      </c>
      <c r="F47" s="57" t="s">
        <v>51</v>
      </c>
      <c r="G47" s="57" t="s">
        <v>52</v>
      </c>
      <c r="H47" s="57" t="s">
        <v>53</v>
      </c>
      <c r="I47" s="51"/>
    </row>
    <row r="48" spans="1:9" ht="12.75">
      <c r="A48" s="52" t="s">
        <v>54</v>
      </c>
      <c r="B48" s="51"/>
      <c r="C48" s="58"/>
      <c r="D48" s="59">
        <f>ROUND((B46-INT(B46))*100,0)</f>
        <v>0</v>
      </c>
      <c r="E48" s="59">
        <f>IF(B46&gt;=1,VALUE(RIGHT(LEFT(INT(B46),LEN(INT(B46))),3)),0)</f>
        <v>0</v>
      </c>
      <c r="F48" s="59">
        <f>IF(B46&gt;=1000,VALUE(TEXT(RIGHT(LEFT(INT(B46),LEN(INT(B46))-3),3),"000")),0)</f>
        <v>0</v>
      </c>
      <c r="G48" s="59">
        <f>IF(B46&gt;=1000000,VALUE(TEXT(RIGHT(LEFT(INT(B46),LEN(INT(B46))-6),3),"000")),0)</f>
        <v>0</v>
      </c>
      <c r="H48" s="59">
        <f>IF(B46&gt;=1000000000,VALUE(TEXT(RIGHT(LEFT(INT(B46),LEN(INT(B46))-9),3),"000")),0)</f>
        <v>0</v>
      </c>
      <c r="I48" s="51"/>
    </row>
    <row r="49" spans="1:9" ht="12.75">
      <c r="A49" s="52" t="s">
        <v>55</v>
      </c>
      <c r="B49" s="60"/>
      <c r="C49" s="60" t="str">
        <f>ROUND((B46-INT(B46))*100,0)&amp;"/"&amp;100&amp;" groszy"</f>
        <v>0/100 groszy</v>
      </c>
      <c r="D49" s="60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61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61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61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0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0"/>
    </row>
    <row r="50" spans="1:9" ht="12.75">
      <c r="A50" s="51"/>
      <c r="B50" s="51"/>
      <c r="C50" s="51"/>
      <c r="D50" s="53"/>
      <c r="E50" s="53"/>
      <c r="F50" s="53"/>
      <c r="G50" s="53"/>
      <c r="H50" s="53"/>
      <c r="I50" s="51"/>
    </row>
    <row r="51" spans="1:9" ht="12.75">
      <c r="A51" s="52" t="s">
        <v>56</v>
      </c>
      <c r="B51" s="41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  <v>W polu z kwotą nie znajduje się liczba</v>
      </c>
      <c r="C51" s="42"/>
      <c r="D51" s="42"/>
      <c r="E51" s="42"/>
      <c r="F51" s="42"/>
      <c r="G51" s="42"/>
      <c r="H51" s="42"/>
      <c r="I51" s="43"/>
    </row>
    <row r="52" spans="1:9" ht="12.75">
      <c r="A52" s="52" t="s">
        <v>57</v>
      </c>
      <c r="B52" s="41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  <v>W polu z kwotą nie znajduje się liczba</v>
      </c>
      <c r="C52" s="42"/>
      <c r="D52" s="42"/>
      <c r="E52" s="42"/>
      <c r="F52" s="42"/>
      <c r="G52" s="42"/>
      <c r="H52" s="42"/>
      <c r="I52" s="43"/>
    </row>
    <row r="53" spans="1:9" ht="12.75">
      <c r="A53" s="52" t="s">
        <v>58</v>
      </c>
      <c r="B53" s="41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  <v>W polu z kwotą nie znajduje się liczba</v>
      </c>
      <c r="C53" s="42"/>
      <c r="D53" s="42"/>
      <c r="E53" s="42"/>
      <c r="F53" s="42"/>
      <c r="G53" s="42"/>
      <c r="H53" s="42"/>
      <c r="I53" s="43"/>
    </row>
    <row r="54" spans="1:9" ht="12.75">
      <c r="A54" s="52"/>
      <c r="B54" s="51"/>
      <c r="C54" s="51"/>
      <c r="D54" s="53"/>
      <c r="E54" s="53"/>
      <c r="F54" s="53"/>
      <c r="G54" s="53"/>
      <c r="H54" s="53"/>
      <c r="I54" s="51"/>
    </row>
    <row r="55" spans="1:9" ht="12.75">
      <c r="A55" s="62"/>
      <c r="B55" s="62"/>
      <c r="C55" s="62"/>
      <c r="D55" s="63"/>
      <c r="E55" s="63"/>
      <c r="F55" s="63"/>
      <c r="G55" s="63"/>
      <c r="H55" s="63"/>
      <c r="I55" s="64" t="s">
        <v>59</v>
      </c>
    </row>
    <row r="58" spans="1:9" ht="12.75">
      <c r="A58" s="48"/>
      <c r="B58" s="49"/>
      <c r="C58" s="49"/>
      <c r="D58" s="49"/>
      <c r="E58" s="49"/>
      <c r="F58" s="49"/>
      <c r="G58" s="49"/>
      <c r="H58" s="49"/>
      <c r="I58" s="49"/>
    </row>
    <row r="59" spans="1:9" ht="12.75">
      <c r="A59" s="51"/>
      <c r="B59" s="52" t="s">
        <v>47</v>
      </c>
      <c r="C59" s="51"/>
      <c r="D59" s="53"/>
      <c r="E59" s="53"/>
      <c r="F59" s="53"/>
      <c r="G59" s="53"/>
      <c r="H59" s="53"/>
      <c r="I59" s="51"/>
    </row>
    <row r="60" spans="1:9" ht="12.75">
      <c r="A60" s="52" t="s">
        <v>47</v>
      </c>
      <c r="B60" s="33">
        <f>'WZÓR FAKTURY VAT - VERUM'!J71</f>
        <v>0</v>
      </c>
      <c r="C60" s="55"/>
      <c r="D60" s="53"/>
      <c r="E60" s="53"/>
      <c r="F60" s="53"/>
      <c r="G60" s="53"/>
      <c r="H60" s="53"/>
      <c r="I60" s="51"/>
    </row>
    <row r="61" spans="1:9" ht="12.75">
      <c r="A61" s="52"/>
      <c r="B61" s="55"/>
      <c r="C61" s="56" t="s">
        <v>48</v>
      </c>
      <c r="D61" s="57" t="s">
        <v>49</v>
      </c>
      <c r="E61" s="57" t="s">
        <v>50</v>
      </c>
      <c r="F61" s="57" t="s">
        <v>51</v>
      </c>
      <c r="G61" s="57" t="s">
        <v>52</v>
      </c>
      <c r="H61" s="57" t="s">
        <v>53</v>
      </c>
      <c r="I61" s="51"/>
    </row>
    <row r="62" spans="1:9" ht="12.75">
      <c r="A62" s="52" t="s">
        <v>54</v>
      </c>
      <c r="B62" s="51"/>
      <c r="C62" s="58"/>
      <c r="D62" s="59">
        <f>ROUND((B60-INT(B60))*100,0)</f>
        <v>0</v>
      </c>
      <c r="E62" s="59">
        <f>IF(B60&gt;=1,VALUE(RIGHT(LEFT(INT(B60),LEN(INT(B60))),3)),0)</f>
        <v>0</v>
      </c>
      <c r="F62" s="59">
        <f>IF(B60&gt;=1000,VALUE(TEXT(RIGHT(LEFT(INT(B60),LEN(INT(B60))-3),3),"000")),0)</f>
        <v>0</v>
      </c>
      <c r="G62" s="59">
        <f>IF(B60&gt;=1000000,VALUE(TEXT(RIGHT(LEFT(INT(B60),LEN(INT(B60))-6),3),"000")),0)</f>
        <v>0</v>
      </c>
      <c r="H62" s="59">
        <f>IF(B60&gt;=1000000000,VALUE(TEXT(RIGHT(LEFT(INT(B60),LEN(INT(B60))-9),3),"000")),0)</f>
        <v>0</v>
      </c>
      <c r="I62" s="51"/>
    </row>
    <row r="63" spans="1:9" ht="12.75">
      <c r="A63" s="52" t="s">
        <v>55</v>
      </c>
      <c r="B63" s="60"/>
      <c r="C63" s="60" t="str">
        <f>ROUND((B60-INT(B60))*100,0)&amp;"/"&amp;100&amp;" groszy"</f>
        <v>0/100 groszy</v>
      </c>
      <c r="D63" s="60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61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61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61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0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0"/>
    </row>
    <row r="64" spans="1:9" ht="12.75">
      <c r="A64" s="51"/>
      <c r="B64" s="51"/>
      <c r="C64" s="51"/>
      <c r="D64" s="53"/>
      <c r="E64" s="53"/>
      <c r="F64" s="53"/>
      <c r="G64" s="53"/>
      <c r="H64" s="53"/>
      <c r="I64" s="51"/>
    </row>
    <row r="65" spans="1:9" ht="12.75">
      <c r="A65" s="52" t="s">
        <v>56</v>
      </c>
      <c r="B65" s="41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42"/>
      <c r="D65" s="42"/>
      <c r="E65" s="42"/>
      <c r="F65" s="42"/>
      <c r="G65" s="42"/>
      <c r="H65" s="42"/>
      <c r="I65" s="43"/>
    </row>
    <row r="66" spans="1:9" ht="12.75">
      <c r="A66" s="52" t="s">
        <v>57</v>
      </c>
      <c r="B66" s="41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42"/>
      <c r="D66" s="42"/>
      <c r="E66" s="42"/>
      <c r="F66" s="42"/>
      <c r="G66" s="42"/>
      <c r="H66" s="42"/>
      <c r="I66" s="43"/>
    </row>
    <row r="67" spans="1:9" ht="12.75">
      <c r="A67" s="52" t="s">
        <v>58</v>
      </c>
      <c r="B67" s="41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42"/>
      <c r="D67" s="42"/>
      <c r="E67" s="42"/>
      <c r="F67" s="42"/>
      <c r="G67" s="42"/>
      <c r="H67" s="42"/>
      <c r="I67" s="43"/>
    </row>
    <row r="68" spans="1:9" ht="12.75">
      <c r="A68" s="52"/>
      <c r="B68" s="51"/>
      <c r="C68" s="51"/>
      <c r="D68" s="53"/>
      <c r="E68" s="53"/>
      <c r="F68" s="53"/>
      <c r="G68" s="53"/>
      <c r="H68" s="53"/>
      <c r="I68" s="51"/>
    </row>
    <row r="69" spans="1:9" ht="12.75">
      <c r="A69" s="62"/>
      <c r="B69" s="62"/>
      <c r="C69" s="62"/>
      <c r="D69" s="63"/>
      <c r="E69" s="63"/>
      <c r="F69" s="63"/>
      <c r="G69" s="63"/>
      <c r="H69" s="63"/>
      <c r="I69" s="64" t="s">
        <v>59</v>
      </c>
    </row>
    <row r="72" spans="1:9" ht="12.75">
      <c r="A72" s="48"/>
      <c r="B72" s="49"/>
      <c r="C72" s="49"/>
      <c r="D72" s="49"/>
      <c r="E72" s="49"/>
      <c r="F72" s="49"/>
      <c r="G72" s="49"/>
      <c r="H72" s="49"/>
      <c r="I72" s="49"/>
    </row>
    <row r="73" spans="1:9" ht="12.75">
      <c r="A73" s="51"/>
      <c r="B73" s="52" t="s">
        <v>47</v>
      </c>
      <c r="C73" s="51"/>
      <c r="D73" s="53"/>
      <c r="E73" s="53"/>
      <c r="F73" s="53"/>
      <c r="G73" s="53"/>
      <c r="H73" s="53"/>
      <c r="I73" s="51"/>
    </row>
    <row r="74" spans="1:9" ht="12.75">
      <c r="A74" s="52" t="s">
        <v>47</v>
      </c>
      <c r="B74" s="33"/>
      <c r="C74" s="55"/>
      <c r="D74" s="53"/>
      <c r="E74" s="53"/>
      <c r="F74" s="53"/>
      <c r="G74" s="53"/>
      <c r="H74" s="53"/>
      <c r="I74" s="51"/>
    </row>
    <row r="75" spans="1:9" ht="12.75">
      <c r="A75" s="52"/>
      <c r="B75" s="55"/>
      <c r="C75" s="56" t="s">
        <v>48</v>
      </c>
      <c r="D75" s="57" t="s">
        <v>49</v>
      </c>
      <c r="E75" s="57" t="s">
        <v>50</v>
      </c>
      <c r="F75" s="57" t="s">
        <v>51</v>
      </c>
      <c r="G75" s="57" t="s">
        <v>52</v>
      </c>
      <c r="H75" s="57" t="s">
        <v>53</v>
      </c>
      <c r="I75" s="51"/>
    </row>
    <row r="76" spans="1:9" ht="12.75">
      <c r="A76" s="52" t="s">
        <v>54</v>
      </c>
      <c r="B76" s="51"/>
      <c r="C76" s="58"/>
      <c r="D76" s="59">
        <f>ROUND((B74-INT(B74))*100,0)</f>
        <v>0</v>
      </c>
      <c r="E76" s="59">
        <f>IF(B74&gt;=1,VALUE(RIGHT(LEFT(INT(B74),LEN(INT(B74))),3)),0)</f>
        <v>0</v>
      </c>
      <c r="F76" s="59">
        <f>IF(B74&gt;=1000,VALUE(TEXT(RIGHT(LEFT(INT(B74),LEN(INT(B74))-3),3),"000")),0)</f>
        <v>0</v>
      </c>
      <c r="G76" s="59">
        <f>IF(B74&gt;=1000000,VALUE(TEXT(RIGHT(LEFT(INT(B74),LEN(INT(B74))-6),3),"000")),0)</f>
        <v>0</v>
      </c>
      <c r="H76" s="59">
        <f>IF(B74&gt;=1000000000,VALUE(TEXT(RIGHT(LEFT(INT(B74),LEN(INT(B74))-9),3),"000")),0)</f>
        <v>0</v>
      </c>
      <c r="I76" s="51"/>
    </row>
    <row r="77" spans="1:9" ht="12.75">
      <c r="A77" s="52" t="s">
        <v>55</v>
      </c>
      <c r="B77" s="60"/>
      <c r="C77" s="60" t="str">
        <f>ROUND((B74-INT(B74))*100,0)&amp;"/"&amp;100&amp;" groszy"</f>
        <v>0/100 groszy</v>
      </c>
      <c r="D77" s="60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61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61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61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0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0"/>
    </row>
    <row r="78" spans="1:9" ht="12.75">
      <c r="A78" s="51"/>
      <c r="B78" s="51"/>
      <c r="C78" s="51"/>
      <c r="D78" s="53"/>
      <c r="E78" s="53"/>
      <c r="F78" s="53"/>
      <c r="G78" s="53"/>
      <c r="H78" s="53"/>
      <c r="I78" s="51"/>
    </row>
    <row r="79" spans="1:9" ht="12.75">
      <c r="A79" s="52" t="s">
        <v>56</v>
      </c>
      <c r="B79" s="41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  <v>W polu z kwotą nie znajduje się liczba</v>
      </c>
      <c r="C79" s="42"/>
      <c r="D79" s="42"/>
      <c r="E79" s="42"/>
      <c r="F79" s="42"/>
      <c r="G79" s="42"/>
      <c r="H79" s="42"/>
      <c r="I79" s="43"/>
    </row>
    <row r="80" spans="1:9" ht="12.75">
      <c r="A80" s="52" t="s">
        <v>57</v>
      </c>
      <c r="B80" s="41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  <v>W polu z kwotą nie znajduje się liczba</v>
      </c>
      <c r="C80" s="42"/>
      <c r="D80" s="42"/>
      <c r="E80" s="42"/>
      <c r="F80" s="42"/>
      <c r="G80" s="42"/>
      <c r="H80" s="42"/>
      <c r="I80" s="43"/>
    </row>
    <row r="81" spans="1:9" ht="12.75">
      <c r="A81" s="52" t="s">
        <v>58</v>
      </c>
      <c r="B81" s="41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  <v>W polu z kwotą nie znajduje się liczba</v>
      </c>
      <c r="C81" s="42"/>
      <c r="D81" s="42"/>
      <c r="E81" s="42"/>
      <c r="F81" s="42"/>
      <c r="G81" s="42"/>
      <c r="H81" s="42"/>
      <c r="I81" s="43"/>
    </row>
    <row r="82" spans="1:9" ht="12.75">
      <c r="A82" s="52"/>
      <c r="B82" s="51"/>
      <c r="C82" s="51"/>
      <c r="D82" s="53"/>
      <c r="E82" s="53"/>
      <c r="F82" s="53"/>
      <c r="G82" s="53"/>
      <c r="H82" s="53"/>
      <c r="I82" s="51"/>
    </row>
    <row r="83" spans="1:9" ht="12.75">
      <c r="A83" s="62"/>
      <c r="B83" s="62"/>
      <c r="C83" s="62"/>
      <c r="D83" s="63"/>
      <c r="E83" s="63"/>
      <c r="F83" s="63"/>
      <c r="G83" s="63"/>
      <c r="H83" s="63"/>
      <c r="I83" s="64" t="s">
        <v>59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Verum</cp:lastModifiedBy>
  <cp:lastPrinted>2011-05-31T18:55:32Z</cp:lastPrinted>
  <dcterms:created xsi:type="dcterms:W3CDTF">2011-05-30T16:24:04Z</dcterms:created>
  <dcterms:modified xsi:type="dcterms:W3CDTF">2011-06-06T13:03:08Z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