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95" windowHeight="8700" activeTab="0"/>
  </bookViews>
  <sheets>
    <sheet name="WZÓR FV VAT ZAL KOŃCOWA - VERUM" sheetId="1" r:id="rId1"/>
    <sheet name="Excelblog.pl - Kwoty słownie" sheetId="2" state="hidden" r:id="rId2"/>
  </sheets>
  <definedNames>
    <definedName name="excelblog_Dziesiatki" localSheetId="1">{"dziesięć";"dwadzieścia";"trzydzieści";"czterdzieści";"pięćdziesiąt";"sześćdziesiąt";"siedemdziesiąt";"osiemdziesiąt";"dziewięćdziesiąt"}</definedName>
    <definedName name="excelblog_Dziesiatki">{"dziesięć";"dwadzieścia";"trzydzieści";"czterdzieści";"pięćdziesiąt";"sześćdziesiąt";"siedemdziesiąt";"osiemdziesiąt";"dziewięćdziesiąt"}</definedName>
    <definedName name="excelblog_Jednosci" localSheetId="1">{"jeden";"dwa";"trzy";"cztery";"pięć";"sześć";"siedem";"osiem";"dziewięć";"dziesięć";"jedenaście";"dwanaście";"trzynaście";"czternaście";"piętnaście";"szesnaście";"siedemnaście";"osiemnaście";"dziewiętnaście";"dwadzieścia"}</definedName>
    <definedName name="excelblog_Jednosci">{"jeden";"dwa";"trzy";"cztery";"pięć";"sześć";"siedem";"osiem";"dziewięć";"dziesięć";"jedenaście";"dwanaście";"trzynaście";"czternaście";"piętnaście";"szestnaście";"siedemnaście";"osiemnaście";"dziewiętnaście";"dwadzieścia"}</definedName>
    <definedName name="excelblog_Komunikat1">"W polu z kwotą nie znajduje się liczba"</definedName>
    <definedName name="excelblog_Komunikat2">"Kwota do zamiany jest nieprawidłowa (zbyt duża lub ujemna)"</definedName>
    <definedName name="excelblog_Setki" localSheetId="1">{"sto";"dwieście";"trzysta";"czterysta";"pięćset";"sześćset";"siedemset";"osiemset";"dziewięćset"}</definedName>
    <definedName name="excelblog_Setki">{"sto";"dwieście";"trzysta";"czterysta";"pięćset";"sześćset";"siedemset";"osiemset";"dziewięcset"}</definedName>
    <definedName name="_xlnm.Print_Area" localSheetId="0">'WZÓR FV VAT ZAL KOŃCOWA - VERUM'!$A$1:$K$123</definedName>
    <definedName name="slownie" localSheetId="1">'Excelblog.pl - Kwoty słownie'!$B$8</definedName>
    <definedName name="slownie">#REF!</definedName>
  </definedNames>
  <calcPr fullCalcOnLoad="1" fullPrecision="0"/>
</workbook>
</file>

<file path=xl/sharedStrings.xml><?xml version="1.0" encoding="utf-8"?>
<sst xmlns="http://schemas.openxmlformats.org/spreadsheetml/2006/main" count="181" uniqueCount="77">
  <si>
    <t>LP</t>
  </si>
  <si>
    <t>NAZWA</t>
  </si>
  <si>
    <t>j.m.</t>
  </si>
  <si>
    <t>PKWiU</t>
  </si>
  <si>
    <t>Ilość</t>
  </si>
  <si>
    <t>Cena netto</t>
  </si>
  <si>
    <t>VAT [%]</t>
  </si>
  <si>
    <t>VAT</t>
  </si>
  <si>
    <t>Wartość netto</t>
  </si>
  <si>
    <t>szt.</t>
  </si>
  <si>
    <t>m</t>
  </si>
  <si>
    <t>m2</t>
  </si>
  <si>
    <t>l</t>
  </si>
  <si>
    <t>zw</t>
  </si>
  <si>
    <t>ue</t>
  </si>
  <si>
    <t>npo</t>
  </si>
  <si>
    <t>ex</t>
  </si>
  <si>
    <t>j.m</t>
  </si>
  <si>
    <t>stawki vat</t>
  </si>
  <si>
    <t>Podstawy podatku VAT 23%</t>
  </si>
  <si>
    <t>Podstawy podatku VAT 8%</t>
  </si>
  <si>
    <t>Podstawy podatku VAT 5%</t>
  </si>
  <si>
    <t>Podstawy podatku VAT 0%</t>
  </si>
  <si>
    <t>Podstawy podatku VAT zw</t>
  </si>
  <si>
    <t>wg stawki VAT:</t>
  </si>
  <si>
    <t>wartość netto</t>
  </si>
  <si>
    <t>kwota VAT</t>
  </si>
  <si>
    <t>wartość brutto</t>
  </si>
  <si>
    <t>Razem do zapłaty:</t>
  </si>
  <si>
    <t>słownie:</t>
  </si>
  <si>
    <t>Pozostało do zapłaty:</t>
  </si>
  <si>
    <t>W termnie</t>
  </si>
  <si>
    <t>Miejsce wystawienia:</t>
  </si>
  <si>
    <t>Data wystawienia:</t>
  </si>
  <si>
    <t>Data sprzedaży:</t>
  </si>
  <si>
    <t>Sprzedawca:</t>
  </si>
  <si>
    <t>Nabywca</t>
  </si>
  <si>
    <t>NIP:</t>
  </si>
  <si>
    <t>KOPIA</t>
  </si>
  <si>
    <t>ORYGINAŁ</t>
  </si>
  <si>
    <t>Wystawił(a)</t>
  </si>
  <si>
    <t>Odebrał(a)</t>
  </si>
  <si>
    <t>Podpis osoby uprawnionej do wystawienia faktury VAT</t>
  </si>
  <si>
    <t>Podpis osoby uprawnionej do odbioru faktury VAT</t>
  </si>
  <si>
    <t>Kwota zapłacona gotówką:</t>
  </si>
  <si>
    <t>autor: Marcin Egert | www.excelblog.pl</t>
  </si>
  <si>
    <t>Kwota:</t>
  </si>
  <si>
    <t>Grosze 2</t>
  </si>
  <si>
    <t>Grosze</t>
  </si>
  <si>
    <t>Setki</t>
  </si>
  <si>
    <t>Tysiące</t>
  </si>
  <si>
    <t>Miliony</t>
  </si>
  <si>
    <t>Miliardy</t>
  </si>
  <si>
    <t>Wiersz pomocniczy 1</t>
  </si>
  <si>
    <t>Wiersz pomocniczy 2</t>
  </si>
  <si>
    <t>Słownie v.1</t>
  </si>
  <si>
    <t>Słownie v.2</t>
  </si>
  <si>
    <t>Słownie v.3</t>
  </si>
  <si>
    <t>Dostępne na licencji Creative Commons Uznanie autorstwa 2.5 Polska</t>
  </si>
  <si>
    <t>Nazwa banku:</t>
  </si>
  <si>
    <t>nr konta:</t>
  </si>
  <si>
    <t>Podstawy podatku VAT ue/npo/ex</t>
  </si>
  <si>
    <t>POZYCJE</t>
  </si>
  <si>
    <t>NIP</t>
  </si>
  <si>
    <t xml:space="preserve">WAGI </t>
  </si>
  <si>
    <t>1 - D</t>
  </si>
  <si>
    <t>0 - Z</t>
  </si>
  <si>
    <t>SPRZEDAWCA</t>
  </si>
  <si>
    <t>NABYWCA</t>
  </si>
  <si>
    <t>Dotychczasowe zaliczki:</t>
  </si>
  <si>
    <t>Data wystawienia</t>
  </si>
  <si>
    <t>numer faktury</t>
  </si>
  <si>
    <t>Całkowita wartość zamówienia (brutto):</t>
  </si>
  <si>
    <t>Kwota do rozliczenia:</t>
  </si>
  <si>
    <t>Faktura VAT - zaliczka końcowa</t>
  </si>
  <si>
    <t>ZAMÓWIENIE:</t>
  </si>
  <si>
    <t>Adres:</t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</si>
</sst>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dd/mm/yy\ h:mm;@"/>
    <numFmt numFmtId="166" formatCode="h"/>
    <numFmt numFmtId="167" formatCode="dd"/>
    <numFmt numFmtId="168" formatCode="yyyy/mm/dd;@"/>
    <numFmt numFmtId="169" formatCode="\ h:mm;@"/>
    <numFmt numFmtId="170" formatCode="\ h"/>
    <numFmt numFmtId="171" formatCode="hh"/>
    <numFmt numFmtId="172" formatCode="\ h:mm"/>
    <numFmt numFmtId="173" formatCode="h:mm"/>
    <numFmt numFmtId="174" formatCode="#&quot; &quot;??/16"/>
    <numFmt numFmtId="175" formatCode="#\ ##0.00"/>
    <numFmt numFmtId="176" formatCode="#,##0.00\ _z_ł"/>
    <numFmt numFmtId="177" formatCode="#,##0.00\ &quot;zł&quot;"/>
    <numFmt numFmtId="178" formatCode="d/m/yyyy;@"/>
    <numFmt numFmtId="179" formatCode="0.00000000"/>
    <numFmt numFmtId="180" formatCode="0.000"/>
    <numFmt numFmtId="181" formatCode="0.0000000000"/>
    <numFmt numFmtId="182" formatCode="0.000000000000000000000000000000"/>
    <numFmt numFmtId="183" formatCode="&quot;Tak&quot;;&quot;Tak&quot;;&quot;Nie&quot;"/>
    <numFmt numFmtId="184" formatCode="&quot;Prawda&quot;;&quot;Prawda&quot;;&quot;Fałsz&quot;"/>
    <numFmt numFmtId="185" formatCode="&quot;Włączone&quot;;&quot;Włączone&quot;;&quot;Wyłączone&quot;"/>
    <numFmt numFmtId="186" formatCode="[$€-2]\ #,##0.00_);[Red]\([$€-2]\ #,##0.00\)"/>
    <numFmt numFmtId="187" formatCode="0.0000"/>
    <numFmt numFmtId="188" formatCode="[h]:mm"/>
    <numFmt numFmtId="189" formatCode="000\-000\-00\-00"/>
  </numFmts>
  <fonts count="30">
    <font>
      <sz val="10"/>
      <name val="Arial"/>
      <family val="0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9"/>
      <name val="Tahoma"/>
      <family val="2"/>
    </font>
    <font>
      <b/>
      <sz val="10"/>
      <name val="Arial"/>
      <family val="2"/>
    </font>
    <font>
      <u val="single"/>
      <sz val="8"/>
      <name val="Arial"/>
      <family val="0"/>
    </font>
    <font>
      <sz val="16"/>
      <name val="Arial"/>
      <family val="0"/>
    </font>
    <font>
      <b/>
      <sz val="2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i/>
      <u val="single"/>
      <sz val="14"/>
      <color indexed="10"/>
      <name val="Arial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tted">
        <color indexed="39"/>
      </bottom>
    </border>
    <border>
      <left style="thin"/>
      <right style="thin"/>
      <top style="dotted">
        <color indexed="39"/>
      </top>
      <bottom style="dotted">
        <color indexed="39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39"/>
      </bottom>
    </border>
    <border>
      <left style="thin">
        <color indexed="8"/>
      </left>
      <right style="thin">
        <color indexed="8"/>
      </right>
      <top style="dotted">
        <color indexed="39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thin">
        <color indexed="8"/>
      </left>
      <right style="thin">
        <color indexed="8"/>
      </right>
      <top style="dotted"/>
      <bottom style="thin">
        <color indexed="8"/>
      </bottom>
    </border>
    <border>
      <left style="thin"/>
      <right style="thin"/>
      <top style="dotted"/>
      <bottom style="thin">
        <color indexed="8"/>
      </bottom>
    </border>
    <border>
      <left style="thin">
        <color indexed="8"/>
      </left>
      <right style="thin"/>
      <top style="dotted"/>
      <bottom style="thin"/>
    </border>
    <border>
      <left>
        <color indexed="63"/>
      </left>
      <right>
        <color indexed="63"/>
      </right>
      <top style="dotted">
        <color indexed="39"/>
      </top>
      <bottom style="dotted">
        <color indexed="39"/>
      </bottom>
    </border>
    <border>
      <left>
        <color indexed="63"/>
      </left>
      <right style="thin"/>
      <top style="dotted">
        <color indexed="39"/>
      </top>
      <bottom style="dotted">
        <color indexed="3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tted">
        <color indexed="39"/>
      </top>
      <bottom style="dotted">
        <color indexed="39"/>
      </bottom>
    </border>
    <border>
      <left style="thin"/>
      <right>
        <color indexed="63"/>
      </right>
      <top>
        <color indexed="63"/>
      </top>
      <bottom style="dotted">
        <color indexed="39"/>
      </bottom>
    </border>
    <border>
      <left>
        <color indexed="63"/>
      </left>
      <right style="thin"/>
      <top>
        <color indexed="63"/>
      </top>
      <bottom style="dotted">
        <color indexed="3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0" fontId="0" fillId="20" borderId="0" xfId="0" applyFill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 horizontal="center"/>
    </xf>
    <xf numFmtId="4" fontId="0" fillId="0" borderId="15" xfId="0" applyNumberFormat="1" applyBorder="1" applyAlignment="1">
      <alignment/>
    </xf>
    <xf numFmtId="4" fontId="0" fillId="20" borderId="0" xfId="0" applyNumberFormat="1" applyFill="1" applyAlignment="1">
      <alignment/>
    </xf>
    <xf numFmtId="0" fontId="0" fillId="0" borderId="0" xfId="0" applyAlignment="1" applyProtection="1">
      <alignment/>
      <protection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1" fillId="24" borderId="0" xfId="0" applyFont="1" applyFill="1" applyAlignment="1" applyProtection="1">
      <alignment vertical="center"/>
      <protection/>
    </xf>
    <xf numFmtId="0" fontId="0" fillId="24" borderId="0" xfId="0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23" borderId="0" xfId="0" applyFill="1" applyAlignment="1" applyProtection="1">
      <alignment/>
      <protection/>
    </xf>
    <xf numFmtId="0" fontId="22" fillId="23" borderId="0" xfId="0" applyFont="1" applyFill="1" applyAlignment="1" applyProtection="1">
      <alignment/>
      <protection/>
    </xf>
    <xf numFmtId="0" fontId="0" fillId="23" borderId="0" xfId="0" applyFill="1" applyBorder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4" fontId="0" fillId="25" borderId="15" xfId="0" applyNumberFormat="1" applyFill="1" applyBorder="1" applyAlignment="1" applyProtection="1">
      <alignment/>
      <protection locked="0"/>
    </xf>
    <xf numFmtId="4" fontId="0" fillId="23" borderId="0" xfId="0" applyNumberFormat="1" applyFill="1" applyAlignment="1" applyProtection="1">
      <alignment/>
      <protection/>
    </xf>
    <xf numFmtId="4" fontId="22" fillId="23" borderId="0" xfId="0" applyNumberFormat="1" applyFont="1" applyFill="1" applyAlignment="1" applyProtection="1">
      <alignment horizontal="center"/>
      <protection/>
    </xf>
    <xf numFmtId="0" fontId="22" fillId="23" borderId="0" xfId="0" applyFont="1" applyFill="1" applyBorder="1" applyAlignment="1" applyProtection="1">
      <alignment horizontal="center"/>
      <protection/>
    </xf>
    <xf numFmtId="174" fontId="0" fillId="23" borderId="0" xfId="0" applyNumberFormat="1" applyFill="1" applyAlignment="1" applyProtection="1">
      <alignment horizontal="center"/>
      <protection/>
    </xf>
    <xf numFmtId="0" fontId="0" fillId="23" borderId="0" xfId="0" applyFill="1" applyBorder="1" applyAlignment="1" applyProtection="1">
      <alignment horizontal="center"/>
      <protection/>
    </xf>
    <xf numFmtId="0" fontId="1" fillId="23" borderId="0" xfId="0" applyFont="1" applyFill="1" applyAlignment="1" applyProtection="1">
      <alignment/>
      <protection/>
    </xf>
    <xf numFmtId="0" fontId="1" fillId="23" borderId="0" xfId="0" applyFont="1" applyFill="1" applyBorder="1" applyAlignment="1" applyProtection="1">
      <alignment/>
      <protection/>
    </xf>
    <xf numFmtId="0" fontId="0" fillId="25" borderId="18" xfId="0" applyFill="1" applyBorder="1" applyAlignment="1" applyProtection="1">
      <alignment/>
      <protection locked="0"/>
    </xf>
    <xf numFmtId="0" fontId="0" fillId="25" borderId="19" xfId="0" applyFill="1" applyBorder="1" applyAlignment="1" applyProtection="1">
      <alignment/>
      <protection locked="0"/>
    </xf>
    <xf numFmtId="0" fontId="0" fillId="25" borderId="20" xfId="0" applyFill="1" applyBorder="1" applyAlignment="1" applyProtection="1">
      <alignment/>
      <protection locked="0"/>
    </xf>
    <xf numFmtId="0" fontId="0" fillId="24" borderId="0" xfId="0" applyFont="1" applyFill="1" applyAlignment="1" applyProtection="1">
      <alignment vertical="center"/>
      <protection/>
    </xf>
    <xf numFmtId="0" fontId="0" fillId="24" borderId="0" xfId="0" applyFont="1" applyFill="1" applyBorder="1" applyAlignment="1" applyProtection="1">
      <alignment vertical="center"/>
      <protection/>
    </xf>
    <xf numFmtId="0" fontId="23" fillId="24" borderId="0" xfId="44" applyFont="1" applyFill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21" fillId="24" borderId="0" xfId="0" applyFont="1" applyFill="1" applyAlignment="1" applyProtection="1">
      <alignment/>
      <protection locked="0"/>
    </xf>
    <xf numFmtId="0" fontId="0" fillId="24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23" borderId="0" xfId="0" applyFill="1" applyAlignment="1" applyProtection="1">
      <alignment/>
      <protection locked="0"/>
    </xf>
    <xf numFmtId="0" fontId="22" fillId="23" borderId="0" xfId="0" applyFont="1" applyFill="1" applyAlignment="1" applyProtection="1">
      <alignment/>
      <protection locked="0"/>
    </xf>
    <xf numFmtId="0" fontId="0" fillId="23" borderId="0" xfId="0" applyFill="1" applyBorder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4" fontId="0" fillId="23" borderId="0" xfId="0" applyNumberFormat="1" applyFill="1" applyAlignment="1" applyProtection="1">
      <alignment/>
      <protection locked="0"/>
    </xf>
    <xf numFmtId="4" fontId="22" fillId="23" borderId="0" xfId="0" applyNumberFormat="1" applyFont="1" applyFill="1" applyAlignment="1" applyProtection="1">
      <alignment horizontal="center"/>
      <protection locked="0"/>
    </xf>
    <xf numFmtId="0" fontId="22" fillId="23" borderId="0" xfId="0" applyFont="1" applyFill="1" applyBorder="1" applyAlignment="1" applyProtection="1">
      <alignment horizontal="center"/>
      <protection locked="0"/>
    </xf>
    <xf numFmtId="174" fontId="0" fillId="23" borderId="0" xfId="0" applyNumberFormat="1" applyFill="1" applyAlignment="1" applyProtection="1">
      <alignment horizontal="center"/>
      <protection locked="0"/>
    </xf>
    <xf numFmtId="0" fontId="0" fillId="23" borderId="0" xfId="0" applyFill="1" applyBorder="1" applyAlignment="1" applyProtection="1">
      <alignment horizontal="center"/>
      <protection locked="0"/>
    </xf>
    <xf numFmtId="0" fontId="1" fillId="23" borderId="0" xfId="0" applyFont="1" applyFill="1" applyAlignment="1" applyProtection="1">
      <alignment/>
      <protection locked="0"/>
    </xf>
    <xf numFmtId="0" fontId="1" fillId="23" borderId="0" xfId="0" applyFont="1" applyFill="1" applyBorder="1" applyAlignment="1" applyProtection="1">
      <alignment/>
      <protection locked="0"/>
    </xf>
    <xf numFmtId="0" fontId="0" fillId="24" borderId="0" xfId="0" applyFont="1" applyFill="1" applyAlignment="1" applyProtection="1">
      <alignment vertical="center"/>
      <protection locked="0"/>
    </xf>
    <xf numFmtId="0" fontId="0" fillId="24" borderId="0" xfId="0" applyFont="1" applyFill="1" applyBorder="1" applyAlignment="1" applyProtection="1">
      <alignment vertical="center"/>
      <protection locked="0"/>
    </xf>
    <xf numFmtId="0" fontId="23" fillId="24" borderId="0" xfId="44" applyFont="1" applyFill="1" applyAlignment="1" applyProtection="1">
      <alignment horizontal="righ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26" borderId="21" xfId="0" applyFill="1" applyBorder="1" applyAlignment="1" applyProtection="1">
      <alignment/>
      <protection locked="0"/>
    </xf>
    <xf numFmtId="0" fontId="0" fillId="26" borderId="21" xfId="0" applyFill="1" applyBorder="1" applyAlignment="1" applyProtection="1">
      <alignment horizontal="center"/>
      <protection locked="0"/>
    </xf>
    <xf numFmtId="4" fontId="0" fillId="26" borderId="21" xfId="0" applyNumberFormat="1" applyFill="1" applyBorder="1" applyAlignment="1" applyProtection="1">
      <alignment/>
      <protection locked="0"/>
    </xf>
    <xf numFmtId="0" fontId="0" fillId="26" borderId="22" xfId="0" applyFill="1" applyBorder="1" applyAlignment="1" applyProtection="1">
      <alignment/>
      <protection locked="0"/>
    </xf>
    <xf numFmtId="0" fontId="0" fillId="26" borderId="22" xfId="0" applyFill="1" applyBorder="1" applyAlignment="1" applyProtection="1">
      <alignment horizontal="center"/>
      <protection locked="0"/>
    </xf>
    <xf numFmtId="0" fontId="26" fillId="0" borderId="23" xfId="0" applyFont="1" applyBorder="1" applyAlignment="1">
      <alignment horizontal="center"/>
    </xf>
    <xf numFmtId="4" fontId="0" fillId="26" borderId="22" xfId="0" applyNumberFormat="1" applyFill="1" applyBorder="1" applyAlignment="1" applyProtection="1">
      <alignment/>
      <protection locked="0"/>
    </xf>
    <xf numFmtId="0" fontId="24" fillId="26" borderId="24" xfId="0" applyFont="1" applyFill="1" applyBorder="1" applyAlignment="1" applyProtection="1">
      <alignment horizontal="center"/>
      <protection locked="0"/>
    </xf>
    <xf numFmtId="4" fontId="0" fillId="26" borderId="24" xfId="0" applyNumberFormat="1" applyFill="1" applyBorder="1" applyAlignment="1" applyProtection="1">
      <alignment/>
      <protection locked="0"/>
    </xf>
    <xf numFmtId="14" fontId="0" fillId="26" borderId="24" xfId="0" applyNumberFormat="1" applyFill="1" applyBorder="1" applyAlignment="1" applyProtection="1">
      <alignment/>
      <protection locked="0"/>
    </xf>
    <xf numFmtId="0" fontId="0" fillId="26" borderId="25" xfId="0" applyFill="1" applyBorder="1" applyAlignment="1" applyProtection="1">
      <alignment horizontal="center"/>
      <protection locked="0"/>
    </xf>
    <xf numFmtId="4" fontId="0" fillId="26" borderId="25" xfId="0" applyNumberFormat="1" applyFill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27" fillId="0" borderId="27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7" fillId="0" borderId="28" xfId="0" applyFont="1" applyBorder="1" applyAlignment="1">
      <alignment horizontal="center"/>
    </xf>
    <xf numFmtId="0" fontId="27" fillId="0" borderId="29" xfId="0" applyFont="1" applyBorder="1" applyAlignment="1">
      <alignment horizontal="center"/>
    </xf>
    <xf numFmtId="0" fontId="0" fillId="0" borderId="29" xfId="0" applyBorder="1" applyAlignment="1">
      <alignment horizontal="center"/>
    </xf>
    <xf numFmtId="189" fontId="0" fillId="0" borderId="30" xfId="0" applyNumberFormat="1" applyBorder="1" applyAlignment="1">
      <alignment/>
    </xf>
    <xf numFmtId="0" fontId="0" fillId="0" borderId="31" xfId="0" applyBorder="1" applyAlignment="1">
      <alignment/>
    </xf>
    <xf numFmtId="3" fontId="0" fillId="0" borderId="31" xfId="0" applyNumberFormat="1" applyBorder="1" applyAlignment="1">
      <alignment horizontal="center"/>
    </xf>
    <xf numFmtId="0" fontId="0" fillId="0" borderId="31" xfId="0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27" fillId="0" borderId="32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26" borderId="25" xfId="0" applyFill="1" applyBorder="1" applyAlignment="1" applyProtection="1">
      <alignment/>
      <protection locked="0"/>
    </xf>
    <xf numFmtId="9" fontId="0" fillId="26" borderId="16" xfId="0" applyNumberFormat="1" applyFill="1" applyBorder="1" applyAlignment="1" applyProtection="1">
      <alignment horizontal="center"/>
      <protection locked="0"/>
    </xf>
    <xf numFmtId="4" fontId="0" fillId="0" borderId="34" xfId="0" applyNumberFormat="1" applyBorder="1" applyAlignment="1">
      <alignment/>
    </xf>
    <xf numFmtId="0" fontId="0" fillId="0" borderId="15" xfId="0" applyBorder="1" applyAlignment="1">
      <alignment horizontal="center" vertical="center" wrapText="1"/>
    </xf>
    <xf numFmtId="9" fontId="0" fillId="26" borderId="17" xfId="0" applyNumberFormat="1" applyFill="1" applyBorder="1" applyAlignment="1" applyProtection="1">
      <alignment horizontal="center"/>
      <protection locked="0"/>
    </xf>
    <xf numFmtId="9" fontId="0" fillId="26" borderId="33" xfId="0" applyNumberFormat="1" applyFill="1" applyBorder="1" applyAlignment="1" applyProtection="1">
      <alignment horizontal="center"/>
      <protection locked="0"/>
    </xf>
    <xf numFmtId="14" fontId="0" fillId="0" borderId="15" xfId="0" applyNumberFormat="1" applyBorder="1" applyAlignment="1">
      <alignment horizontal="center" vertical="center" wrapText="1"/>
    </xf>
    <xf numFmtId="14" fontId="0" fillId="26" borderId="15" xfId="0" applyNumberFormat="1" applyFill="1" applyBorder="1" applyAlignment="1" applyProtection="1">
      <alignment horizontal="center"/>
      <protection locked="0"/>
    </xf>
    <xf numFmtId="0" fontId="0" fillId="26" borderId="15" xfId="0" applyFill="1" applyBorder="1" applyAlignment="1" applyProtection="1">
      <alignment horizontal="center"/>
      <protection locked="0"/>
    </xf>
    <xf numFmtId="4" fontId="0" fillId="26" borderId="15" xfId="0" applyNumberFormat="1" applyFill="1" applyBorder="1" applyAlignment="1" applyProtection="1">
      <alignment/>
      <protection locked="0"/>
    </xf>
    <xf numFmtId="9" fontId="0" fillId="26" borderId="35" xfId="0" applyNumberFormat="1" applyFill="1" applyBorder="1" applyAlignment="1" applyProtection="1">
      <alignment horizontal="center"/>
      <protection locked="0"/>
    </xf>
    <xf numFmtId="0" fontId="0" fillId="26" borderId="36" xfId="0" applyFill="1" applyBorder="1" applyAlignment="1" applyProtection="1">
      <alignment horizontal="center"/>
      <protection locked="0"/>
    </xf>
    <xf numFmtId="0" fontId="0" fillId="26" borderId="37" xfId="0" applyFill="1" applyBorder="1" applyAlignment="1" applyProtection="1">
      <alignment horizontal="center"/>
      <protection locked="0"/>
    </xf>
    <xf numFmtId="189" fontId="0" fillId="26" borderId="36" xfId="0" applyNumberFormat="1" applyFill="1" applyBorder="1" applyAlignment="1" applyProtection="1">
      <alignment horizontal="center"/>
      <protection locked="0"/>
    </xf>
    <xf numFmtId="189" fontId="0" fillId="26" borderId="37" xfId="0" applyNumberFormat="1" applyFill="1" applyBorder="1" applyAlignment="1" applyProtection="1">
      <alignment horizontal="center"/>
      <protection locked="0"/>
    </xf>
    <xf numFmtId="0" fontId="0" fillId="0" borderId="38" xfId="0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26" fillId="0" borderId="27" xfId="0" applyFont="1" applyBorder="1" applyAlignment="1">
      <alignment horizontal="center"/>
    </xf>
    <xf numFmtId="0" fontId="26" fillId="0" borderId="28" xfId="0" applyFont="1" applyBorder="1" applyAlignment="1">
      <alignment horizontal="center"/>
    </xf>
    <xf numFmtId="0" fontId="22" fillId="0" borderId="39" xfId="0" applyFont="1" applyBorder="1" applyAlignment="1">
      <alignment horizontal="center" wrapText="1"/>
    </xf>
    <xf numFmtId="0" fontId="22" fillId="0" borderId="4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8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6" borderId="24" xfId="0" applyFill="1" applyBorder="1" applyAlignment="1" applyProtection="1">
      <alignment horizontal="center"/>
      <protection locked="0"/>
    </xf>
    <xf numFmtId="14" fontId="0" fillId="26" borderId="24" xfId="0" applyNumberFormat="1" applyFill="1" applyBorder="1" applyAlignment="1" applyProtection="1">
      <alignment horizontal="center"/>
      <protection locked="0"/>
    </xf>
    <xf numFmtId="0" fontId="0" fillId="26" borderId="25" xfId="0" applyFill="1" applyBorder="1" applyAlignment="1" applyProtection="1">
      <alignment horizontal="center"/>
      <protection locked="0"/>
    </xf>
    <xf numFmtId="0" fontId="0" fillId="20" borderId="41" xfId="0" applyFill="1" applyBorder="1" applyAlignment="1">
      <alignment horizontal="center"/>
    </xf>
    <xf numFmtId="0" fontId="0" fillId="20" borderId="38" xfId="0" applyFill="1" applyBorder="1" applyAlignment="1">
      <alignment horizontal="center"/>
    </xf>
    <xf numFmtId="0" fontId="0" fillId="20" borderId="42" xfId="0" applyFill="1" applyBorder="1" applyAlignment="1">
      <alignment horizontal="center"/>
    </xf>
    <xf numFmtId="0" fontId="0" fillId="20" borderId="0" xfId="0" applyFill="1" applyAlignment="1">
      <alignment horizontal="center"/>
    </xf>
    <xf numFmtId="4" fontId="0" fillId="0" borderId="18" xfId="0" applyNumberFormat="1" applyBorder="1" applyAlignment="1">
      <alignment horizontal="right"/>
    </xf>
    <xf numFmtId="4" fontId="0" fillId="0" borderId="20" xfId="0" applyNumberFormat="1" applyBorder="1" applyAlignment="1">
      <alignment horizontal="right"/>
    </xf>
    <xf numFmtId="0" fontId="25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0" fillId="26" borderId="43" xfId="0" applyFill="1" applyBorder="1" applyAlignment="1" applyProtection="1">
      <alignment horizontal="center"/>
      <protection locked="0"/>
    </xf>
    <xf numFmtId="0" fontId="0" fillId="26" borderId="22" xfId="0" applyFill="1" applyBorder="1" applyAlignment="1" applyProtection="1">
      <alignment horizontal="center"/>
      <protection locked="0"/>
    </xf>
    <xf numFmtId="0" fontId="0" fillId="26" borderId="21" xfId="0" applyFill="1" applyBorder="1" applyAlignment="1" applyProtection="1">
      <alignment horizontal="center"/>
      <protection locked="0"/>
    </xf>
    <xf numFmtId="0" fontId="0" fillId="0" borderId="15" xfId="0" applyBorder="1" applyAlignment="1">
      <alignment horizontal="left"/>
    </xf>
    <xf numFmtId="0" fontId="0" fillId="26" borderId="44" xfId="0" applyFill="1" applyBorder="1" applyAlignment="1" applyProtection="1">
      <alignment horizontal="center"/>
      <protection locked="0"/>
    </xf>
    <xf numFmtId="0" fontId="0" fillId="26" borderId="45" xfId="0" applyFill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24" fillId="26" borderId="24" xfId="0" applyFont="1" applyFill="1" applyBorder="1" applyAlignment="1" applyProtection="1">
      <alignment horizontal="center"/>
      <protection locked="0"/>
    </xf>
    <xf numFmtId="0" fontId="26" fillId="0" borderId="0" xfId="0" applyFont="1" applyAlignment="1">
      <alignment horizontal="center"/>
    </xf>
    <xf numFmtId="4" fontId="0" fillId="26" borderId="18" xfId="0" applyNumberFormat="1" applyFill="1" applyBorder="1" applyAlignment="1" applyProtection="1">
      <alignment horizontal="right"/>
      <protection locked="0"/>
    </xf>
    <xf numFmtId="4" fontId="0" fillId="26" borderId="20" xfId="0" applyNumberFormat="1" applyFill="1" applyBorder="1" applyAlignment="1" applyProtection="1">
      <alignment horizontal="right"/>
      <protection locked="0"/>
    </xf>
    <xf numFmtId="4" fontId="0" fillId="0" borderId="38" xfId="0" applyNumberFormat="1" applyBorder="1" applyAlignment="1">
      <alignment horizontal="right"/>
    </xf>
    <xf numFmtId="14" fontId="0" fillId="0" borderId="18" xfId="0" applyNumberFormat="1" applyBorder="1" applyAlignment="1">
      <alignment horizontal="center" vertical="center" wrapText="1"/>
    </xf>
    <xf numFmtId="14" fontId="0" fillId="0" borderId="20" xfId="0" applyNumberForma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creativecommons.org/licenses/by/2.5/pl/" TargetMode="External" /><Relationship Id="rId2" Type="http://schemas.openxmlformats.org/officeDocument/2006/relationships/hyperlink" Target="http://creativecommons.org/licenses/by/2.5/pl/" TargetMode="External" /><Relationship Id="rId3" Type="http://schemas.openxmlformats.org/officeDocument/2006/relationships/hyperlink" Target="http://creativecommons.org/licenses/by/2.5/pl/" TargetMode="External" /><Relationship Id="rId4" Type="http://schemas.openxmlformats.org/officeDocument/2006/relationships/hyperlink" Target="http://creativecommons.org/licenses/by/2.5/pl/" TargetMode="External" /><Relationship Id="rId5" Type="http://schemas.openxmlformats.org/officeDocument/2006/relationships/hyperlink" Target="http://creativecommons.org/licenses/by/2.5/pl/" TargetMode="External" /><Relationship Id="rId6" Type="http://schemas.openxmlformats.org/officeDocument/2006/relationships/hyperlink" Target="http://creativecommons.org/licenses/by/2.5/pl/" TargetMode="Externa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23"/>
  <sheetViews>
    <sheetView showGridLines="0" tabSelected="1" zoomScaleSheetLayoutView="100" workbookViewId="0" topLeftCell="A34">
      <selection activeCell="F36" sqref="F36"/>
    </sheetView>
  </sheetViews>
  <sheetFormatPr defaultColWidth="9.140625" defaultRowHeight="12.75" zeroHeight="1"/>
  <cols>
    <col min="1" max="1" width="12.8515625" style="0" customWidth="1"/>
    <col min="2" max="2" width="29.57421875" style="0" customWidth="1"/>
    <col min="3" max="3" width="11.7109375" style="0" bestFit="1" customWidth="1"/>
    <col min="5" max="5" width="6.00390625" style="0" customWidth="1"/>
    <col min="6" max="6" width="12.7109375" style="0" bestFit="1" customWidth="1"/>
    <col min="7" max="7" width="11.7109375" style="0" bestFit="1" customWidth="1"/>
    <col min="8" max="8" width="10.421875" style="0" bestFit="1" customWidth="1"/>
    <col min="9" max="9" width="12.7109375" style="0" bestFit="1" customWidth="1"/>
    <col min="10" max="10" width="12.140625" style="0" customWidth="1"/>
    <col min="11" max="11" width="5.140625" style="0" customWidth="1"/>
    <col min="12" max="18" width="9.140625" style="0" hidden="1" customWidth="1"/>
    <col min="19" max="19" width="12.7109375" style="0" hidden="1" customWidth="1"/>
    <col min="20" max="16384" width="9.140625" style="0" hidden="1" customWidth="1"/>
  </cols>
  <sheetData>
    <row r="1" spans="1:37" ht="15.75">
      <c r="A1" s="8"/>
      <c r="B1" s="8"/>
      <c r="C1" s="8"/>
      <c r="D1" s="8"/>
      <c r="E1" s="8"/>
      <c r="F1" s="8"/>
      <c r="I1" s="117" t="s">
        <v>32</v>
      </c>
      <c r="J1" s="117"/>
      <c r="Q1" s="110"/>
      <c r="R1" s="113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2"/>
    </row>
    <row r="2" spans="1:37" ht="15">
      <c r="A2" s="8"/>
      <c r="B2" s="8"/>
      <c r="C2" s="8"/>
      <c r="D2" s="8"/>
      <c r="E2" s="18"/>
      <c r="F2" s="8"/>
      <c r="I2" s="118"/>
      <c r="J2" s="118"/>
      <c r="Q2" s="111"/>
      <c r="R2" s="114"/>
      <c r="S2" s="11"/>
      <c r="T2" s="11"/>
      <c r="U2" s="115" t="s">
        <v>62</v>
      </c>
      <c r="V2" s="115"/>
      <c r="W2" s="115"/>
      <c r="X2" s="115"/>
      <c r="Y2" s="115"/>
      <c r="Z2" s="115"/>
      <c r="AA2" s="115"/>
      <c r="AB2" s="115"/>
      <c r="AC2" s="115"/>
      <c r="AD2" s="8"/>
      <c r="AE2" s="11"/>
      <c r="AF2" s="11"/>
      <c r="AG2" s="11"/>
      <c r="AH2" s="11"/>
      <c r="AI2" s="11"/>
      <c r="AJ2" s="11"/>
      <c r="AK2" s="80" t="s">
        <v>63</v>
      </c>
    </row>
    <row r="3" spans="1:37" ht="15">
      <c r="A3" s="8"/>
      <c r="B3" s="8"/>
      <c r="C3" s="8"/>
      <c r="D3" s="8"/>
      <c r="E3" s="18"/>
      <c r="F3" s="8"/>
      <c r="I3" s="117" t="s">
        <v>34</v>
      </c>
      <c r="J3" s="117"/>
      <c r="Q3" s="111"/>
      <c r="R3" s="114"/>
      <c r="S3" s="8"/>
      <c r="T3" s="11"/>
      <c r="U3" s="8">
        <v>1</v>
      </c>
      <c r="V3" s="8">
        <v>2</v>
      </c>
      <c r="W3" s="8">
        <v>3</v>
      </c>
      <c r="X3" s="8">
        <v>4</v>
      </c>
      <c r="Y3" s="8">
        <v>5</v>
      </c>
      <c r="Z3" s="8">
        <v>6</v>
      </c>
      <c r="AA3" s="8">
        <v>7</v>
      </c>
      <c r="AB3" s="8">
        <v>8</v>
      </c>
      <c r="AC3" s="8">
        <v>9</v>
      </c>
      <c r="AD3" s="8"/>
      <c r="AE3" s="11"/>
      <c r="AF3" s="11"/>
      <c r="AG3" s="11"/>
      <c r="AH3" s="11"/>
      <c r="AI3" s="81"/>
      <c r="AJ3" s="81"/>
      <c r="AK3" s="80"/>
    </row>
    <row r="4" spans="1:37" ht="15">
      <c r="A4" s="8"/>
      <c r="B4" s="8"/>
      <c r="C4" s="8"/>
      <c r="D4" s="8"/>
      <c r="E4" s="18"/>
      <c r="F4" s="8"/>
      <c r="I4" s="119"/>
      <c r="J4" s="119"/>
      <c r="Q4" s="111"/>
      <c r="R4" s="114"/>
      <c r="S4" s="8" t="s">
        <v>64</v>
      </c>
      <c r="T4" s="11"/>
      <c r="U4" s="82">
        <v>6</v>
      </c>
      <c r="V4" s="82">
        <v>5</v>
      </c>
      <c r="W4" s="82">
        <v>7</v>
      </c>
      <c r="X4" s="82">
        <v>2</v>
      </c>
      <c r="Y4" s="82">
        <v>3</v>
      </c>
      <c r="Z4" s="82">
        <v>4</v>
      </c>
      <c r="AA4" s="82">
        <v>5</v>
      </c>
      <c r="AB4" s="82">
        <v>6</v>
      </c>
      <c r="AC4" s="82">
        <v>7</v>
      </c>
      <c r="AD4" s="82"/>
      <c r="AE4" s="11"/>
      <c r="AF4" s="11"/>
      <c r="AG4" s="11"/>
      <c r="AH4" s="11"/>
      <c r="AI4" s="81"/>
      <c r="AJ4" s="81"/>
      <c r="AK4" s="80" t="s">
        <v>65</v>
      </c>
    </row>
    <row r="5" spans="1:37" ht="15.75" thickBot="1">
      <c r="A5" s="8"/>
      <c r="B5" s="8"/>
      <c r="C5" s="8"/>
      <c r="D5" s="8"/>
      <c r="E5" s="18"/>
      <c r="F5" s="8"/>
      <c r="I5" s="117" t="s">
        <v>33</v>
      </c>
      <c r="J5" s="117"/>
      <c r="Q5" s="112"/>
      <c r="R5" s="114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82">
        <v>1</v>
      </c>
      <c r="AF5" s="82">
        <v>2</v>
      </c>
      <c r="AG5" s="82">
        <v>3</v>
      </c>
      <c r="AH5" s="83">
        <v>4</v>
      </c>
      <c r="AI5" s="83">
        <v>5</v>
      </c>
      <c r="AJ5" s="83">
        <v>6</v>
      </c>
      <c r="AK5" s="84" t="s">
        <v>66</v>
      </c>
    </row>
    <row r="6" spans="1:37" ht="15">
      <c r="A6" s="8"/>
      <c r="B6" s="8"/>
      <c r="C6" s="8"/>
      <c r="D6" s="8"/>
      <c r="E6" s="18"/>
      <c r="F6" s="8"/>
      <c r="I6" s="119"/>
      <c r="J6" s="119"/>
      <c r="Q6" s="85" t="s">
        <v>67</v>
      </c>
      <c r="R6" s="86"/>
      <c r="S6" s="87">
        <f>B27</f>
        <v>0</v>
      </c>
      <c r="T6" s="88"/>
      <c r="U6" s="89" t="str">
        <f>MID(S6,1,1)</f>
        <v>0</v>
      </c>
      <c r="V6" s="89">
        <f>MID(S6,2,1)</f>
      </c>
      <c r="W6" s="89">
        <f>MID(S6,3,1)</f>
      </c>
      <c r="X6" s="89">
        <f>MID(S6,4,1)</f>
      </c>
      <c r="Y6" s="89">
        <f>MID(S6,5,1)</f>
      </c>
      <c r="Z6" s="89">
        <f>MID(S6,6,1)</f>
      </c>
      <c r="AA6" s="89">
        <f>MID(S6,7,1)</f>
      </c>
      <c r="AB6" s="89">
        <f>MID(S6,8,1)</f>
      </c>
      <c r="AC6" s="89">
        <f>MID(S6,9,1)</f>
      </c>
      <c r="AD6" s="89"/>
      <c r="AE6" s="90">
        <f>IF(S6=0,0,$U$4*U6+$V$4*V6+$W$4*W6+$X$4*X6+$Y$4*Y6+$Z$4*Z6+$AA$4*AA6+$AB$4*AB6+$AC$4*AC6)</f>
        <v>0</v>
      </c>
      <c r="AF6" s="91">
        <f>AE6/11</f>
        <v>0</v>
      </c>
      <c r="AG6" s="90">
        <f>AE6-((AF6)*11)</f>
        <v>0</v>
      </c>
      <c r="AH6" s="90">
        <f>IF(AG6&lt;0,AG6+11,AG6)</f>
        <v>0</v>
      </c>
      <c r="AI6" s="90">
        <f>MID(S6,10,1)</f>
      </c>
      <c r="AJ6" s="90">
        <f>IF(S6=0,1,AI6-AH6)</f>
        <v>1</v>
      </c>
      <c r="AK6" s="92">
        <f>IF(AJ6=0,1,0)</f>
        <v>0</v>
      </c>
    </row>
    <row r="7" spans="1:37" ht="15" hidden="1">
      <c r="A7" s="16"/>
      <c r="B7" s="16"/>
      <c r="C7" s="16"/>
      <c r="D7" s="16"/>
      <c r="E7" s="18"/>
      <c r="F7" s="8"/>
      <c r="I7" s="6"/>
      <c r="J7" s="6"/>
      <c r="Q7" t="s">
        <v>68</v>
      </c>
      <c r="S7" s="87">
        <f>G27</f>
        <v>0</v>
      </c>
      <c r="T7" s="88"/>
      <c r="U7" s="89" t="str">
        <f>MID(S7,1,1)</f>
        <v>0</v>
      </c>
      <c r="V7" s="89">
        <f>MID(S7,2,1)</f>
      </c>
      <c r="W7" s="89">
        <f>MID(S7,3,1)</f>
      </c>
      <c r="X7" s="89">
        <f>MID(S7,4,1)</f>
      </c>
      <c r="Y7" s="89">
        <f>MID(S7,5,1)</f>
      </c>
      <c r="Z7" s="89">
        <f>MID(S7,6,1)</f>
      </c>
      <c r="AA7" s="89">
        <f>MID(S7,7,1)</f>
      </c>
      <c r="AB7" s="89">
        <f>MID(S7,8,1)</f>
      </c>
      <c r="AC7" s="89">
        <f>MID(S7,9,1)</f>
      </c>
      <c r="AD7" s="89"/>
      <c r="AE7" s="90">
        <f>IF(S7=0,0,$U$4*U7+$V$4*V7+$W$4*W7+$X$4*X7+$Y$4*Y7+$Z$4*Z7+$AA$4*AA7+$AB$4*AB7+$AC$4*AC7)</f>
        <v>0</v>
      </c>
      <c r="AF7" s="91">
        <f>AE7/11</f>
        <v>0</v>
      </c>
      <c r="AG7" s="90">
        <f>AE7-((AF7)*11)</f>
        <v>0</v>
      </c>
      <c r="AH7" s="90">
        <f>IF(AG7&lt;0,AG7+11,AG7)</f>
        <v>0</v>
      </c>
      <c r="AI7" s="90">
        <f>MID(S7,10,1)</f>
      </c>
      <c r="AJ7" s="90">
        <f>IF(S7=0,1,AI7-AH7)</f>
        <v>1</v>
      </c>
      <c r="AK7" s="92">
        <f>IF(AJ7=0,1,0)</f>
        <v>0</v>
      </c>
    </row>
    <row r="8" spans="1:10" ht="12.75" hidden="1">
      <c r="A8" s="8"/>
      <c r="B8" s="8"/>
      <c r="C8" s="8"/>
      <c r="D8" s="8"/>
      <c r="E8" s="8"/>
      <c r="F8" s="8"/>
      <c r="I8" s="6"/>
      <c r="J8" s="6"/>
    </row>
    <row r="9" spans="1:10" ht="12.75">
      <c r="A9" s="116">
        <f>IF(AND($AK$6&lt;&gt;1,B27&lt;&gt;""),"SPRAWDŹ NUMER 'NIP' SPRZEDAWCY ! ! !","")&amp;IF(AND($AK$7&lt;&gt;1,G27&lt;&gt;"")," SPRAWDŹ NUMER 'NIP' SPRZEDAWCY ! ! !","")&amp;IF(C100&lt;0," KWOTA ZAPŁATY GOTÓWKA NIE MOŻE BYĆ WIĘKSZA NIŻ WARTOŚĆ FAKTURY ! ! !","")&amp;IF(C103&lt;0," KWOTA ZALICZEK PRZEWYŻSZA WARTOŚĆ ZAMÓWIENIA ! ! !","")&amp;IF(C103&lt;&gt;0," KWOTA ZALICZEK JEST MNIEJSZA LUB WIĘKSZA NIŻ WARTOŚĆ ZAMÓWIENIA ! ! !","")</f>
      </c>
      <c r="B9" s="116"/>
      <c r="C9" s="116"/>
      <c r="D9" s="116"/>
      <c r="E9" s="116"/>
      <c r="F9" s="116"/>
      <c r="G9" s="116"/>
      <c r="H9" s="116"/>
      <c r="I9" s="116"/>
      <c r="J9" s="116"/>
    </row>
    <row r="10" spans="1:10" ht="12.75">
      <c r="A10" s="116"/>
      <c r="B10" s="116"/>
      <c r="C10" s="116"/>
      <c r="D10" s="116"/>
      <c r="E10" s="116"/>
      <c r="F10" s="116"/>
      <c r="G10" s="116"/>
      <c r="H10" s="116"/>
      <c r="I10" s="116"/>
      <c r="J10" s="116"/>
    </row>
    <row r="11" spans="1:10" s="17" customFormat="1" ht="12.75">
      <c r="A11" s="116"/>
      <c r="B11" s="116"/>
      <c r="C11" s="116"/>
      <c r="D11" s="116"/>
      <c r="E11" s="116"/>
      <c r="F11" s="116"/>
      <c r="G11" s="116"/>
      <c r="H11" s="116"/>
      <c r="I11" s="116"/>
      <c r="J11" s="116"/>
    </row>
    <row r="12" spans="1:10" ht="12.75">
      <c r="A12" s="116"/>
      <c r="B12" s="116"/>
      <c r="C12" s="116"/>
      <c r="D12" s="116"/>
      <c r="E12" s="116"/>
      <c r="F12" s="116"/>
      <c r="G12" s="116"/>
      <c r="H12" s="116"/>
      <c r="I12" s="116"/>
      <c r="J12" s="116"/>
    </row>
    <row r="13" spans="1:10" ht="12.75" hidden="1">
      <c r="A13" s="8"/>
      <c r="B13" s="8"/>
      <c r="C13" s="8"/>
      <c r="D13" s="8"/>
      <c r="E13" s="8"/>
      <c r="F13" s="8"/>
      <c r="I13" s="6"/>
      <c r="J13" s="6"/>
    </row>
    <row r="14" spans="1:10" ht="12.75" hidden="1">
      <c r="A14" s="8"/>
      <c r="B14" s="8"/>
      <c r="C14" s="8"/>
      <c r="D14" s="8"/>
      <c r="E14" s="8"/>
      <c r="F14" s="8"/>
      <c r="I14" s="6"/>
      <c r="J14" s="6"/>
    </row>
    <row r="15" spans="9:10" ht="12.75">
      <c r="I15" s="6"/>
      <c r="J15" s="6"/>
    </row>
    <row r="16" spans="1:15" ht="26.25">
      <c r="A16" s="127" t="s">
        <v>74</v>
      </c>
      <c r="B16" s="127"/>
      <c r="C16" s="127"/>
      <c r="D16" s="127"/>
      <c r="E16" s="137"/>
      <c r="F16" s="137"/>
      <c r="H16" s="74" t="s">
        <v>38</v>
      </c>
      <c r="I16" s="6"/>
      <c r="J16" s="6"/>
      <c r="O16" t="s">
        <v>38</v>
      </c>
    </row>
    <row r="17" spans="1:15" ht="12.75">
      <c r="A17" s="1"/>
      <c r="B17" s="1"/>
      <c r="C17" s="1"/>
      <c r="D17" s="1"/>
      <c r="E17" s="1"/>
      <c r="F17" s="11"/>
      <c r="I17" s="6"/>
      <c r="J17" s="6"/>
      <c r="O17" t="s">
        <v>39</v>
      </c>
    </row>
    <row r="18" spans="1:10" ht="12.75" hidden="1">
      <c r="A18" s="1"/>
      <c r="B18" s="1"/>
      <c r="C18" s="1"/>
      <c r="D18" s="1"/>
      <c r="E18" s="1"/>
      <c r="F18" s="11"/>
      <c r="I18" s="6"/>
      <c r="J18" s="6"/>
    </row>
    <row r="19" spans="1:10" ht="12.75" hidden="1">
      <c r="A19" s="1"/>
      <c r="B19" s="1"/>
      <c r="C19" s="1"/>
      <c r="D19" s="1"/>
      <c r="E19" s="1"/>
      <c r="F19" s="11"/>
      <c r="I19" s="6"/>
      <c r="J19" s="6"/>
    </row>
    <row r="20" spans="1:10" ht="12.75" hidden="1">
      <c r="A20" s="1"/>
      <c r="B20" s="1"/>
      <c r="C20" s="1"/>
      <c r="D20" s="1"/>
      <c r="E20" s="1"/>
      <c r="F20" s="11"/>
      <c r="I20" s="6"/>
      <c r="J20" s="6"/>
    </row>
    <row r="21" spans="9:10" ht="12.75" hidden="1">
      <c r="I21" s="6"/>
      <c r="J21" s="6"/>
    </row>
    <row r="22" spans="1:10" ht="12.75">
      <c r="A22" s="121" t="s">
        <v>35</v>
      </c>
      <c r="B22" s="122"/>
      <c r="C22" s="122"/>
      <c r="D22" s="123"/>
      <c r="E22" s="1"/>
      <c r="F22" s="121" t="s">
        <v>36</v>
      </c>
      <c r="G22" s="122"/>
      <c r="H22" s="122"/>
      <c r="I22" s="122"/>
      <c r="J22" s="123"/>
    </row>
    <row r="23" spans="1:10" ht="12.75">
      <c r="A23" s="133"/>
      <c r="B23" s="118"/>
      <c r="C23" s="118"/>
      <c r="D23" s="134"/>
      <c r="E23" s="1"/>
      <c r="F23" s="133"/>
      <c r="G23" s="118"/>
      <c r="H23" s="118"/>
      <c r="I23" s="118"/>
      <c r="J23" s="134"/>
    </row>
    <row r="24" spans="1:10" ht="12.75">
      <c r="A24" s="129"/>
      <c r="B24" s="105"/>
      <c r="C24" s="105"/>
      <c r="D24" s="106"/>
      <c r="E24" s="1"/>
      <c r="F24" s="129"/>
      <c r="G24" s="105"/>
      <c r="H24" s="105"/>
      <c r="I24" s="105"/>
      <c r="J24" s="106"/>
    </row>
    <row r="25" spans="1:10" ht="12.75">
      <c r="A25" s="9" t="s">
        <v>76</v>
      </c>
      <c r="B25" s="105"/>
      <c r="C25" s="105"/>
      <c r="D25" s="106"/>
      <c r="E25" s="1"/>
      <c r="F25" s="9" t="str">
        <f>A25</f>
        <v>Adres:</v>
      </c>
      <c r="G25" s="105"/>
      <c r="H25" s="105"/>
      <c r="I25" s="105"/>
      <c r="J25" s="106"/>
    </row>
    <row r="26" spans="1:10" ht="12.75">
      <c r="A26" s="9"/>
      <c r="B26" s="105"/>
      <c r="C26" s="105"/>
      <c r="D26" s="106"/>
      <c r="E26" s="1"/>
      <c r="F26" s="9"/>
      <c r="G26" s="105"/>
      <c r="H26" s="105"/>
      <c r="I26" s="105"/>
      <c r="J26" s="106"/>
    </row>
    <row r="27" spans="1:10" ht="12.75">
      <c r="A27" s="9" t="s">
        <v>37</v>
      </c>
      <c r="B27" s="107"/>
      <c r="C27" s="107"/>
      <c r="D27" s="108"/>
      <c r="E27" s="1"/>
      <c r="F27" s="9" t="str">
        <f>A27</f>
        <v>NIP:</v>
      </c>
      <c r="G27" s="107"/>
      <c r="H27" s="107"/>
      <c r="I27" s="107"/>
      <c r="J27" s="108"/>
    </row>
    <row r="28" spans="1:10" ht="12.75">
      <c r="A28" s="9" t="s">
        <v>59</v>
      </c>
      <c r="B28" s="105"/>
      <c r="C28" s="105"/>
      <c r="D28" s="106"/>
      <c r="E28" s="1"/>
      <c r="F28" s="9" t="s">
        <v>59</v>
      </c>
      <c r="G28" s="105"/>
      <c r="H28" s="105"/>
      <c r="I28" s="105"/>
      <c r="J28" s="106"/>
    </row>
    <row r="29" spans="1:10" ht="12.75">
      <c r="A29" s="9" t="s">
        <v>60</v>
      </c>
      <c r="B29" s="105"/>
      <c r="C29" s="105"/>
      <c r="D29" s="106"/>
      <c r="E29" s="1"/>
      <c r="F29" s="9" t="s">
        <v>60</v>
      </c>
      <c r="G29" s="105"/>
      <c r="H29" s="105"/>
      <c r="I29" s="105"/>
      <c r="J29" s="106"/>
    </row>
    <row r="30" spans="1:10" ht="12.75">
      <c r="A30" s="10"/>
      <c r="B30" s="135"/>
      <c r="C30" s="135"/>
      <c r="D30" s="136"/>
      <c r="E30" s="1"/>
      <c r="F30" s="10"/>
      <c r="G30" s="135"/>
      <c r="H30" s="135"/>
      <c r="I30" s="135"/>
      <c r="J30" s="136"/>
    </row>
    <row r="31" ht="12.75"/>
    <row r="32" ht="12.75" hidden="1"/>
    <row r="33" ht="12.75" hidden="1"/>
    <row r="34" ht="12.75"/>
    <row r="35" spans="1:15" ht="12.75">
      <c r="A35" s="19" t="s">
        <v>0</v>
      </c>
      <c r="B35" s="19" t="s">
        <v>1</v>
      </c>
      <c r="C35" s="19" t="s">
        <v>2</v>
      </c>
      <c r="D35" s="128" t="s">
        <v>3</v>
      </c>
      <c r="E35" s="128"/>
      <c r="F35" s="19" t="s">
        <v>4</v>
      </c>
      <c r="G35" s="19" t="s">
        <v>5</v>
      </c>
      <c r="H35" s="19" t="s">
        <v>6</v>
      </c>
      <c r="I35" s="19" t="s">
        <v>8</v>
      </c>
      <c r="J35" s="19" t="s">
        <v>7</v>
      </c>
      <c r="N35" t="s">
        <v>17</v>
      </c>
      <c r="O35" t="s">
        <v>18</v>
      </c>
    </row>
    <row r="36" spans="1:15" ht="12.75">
      <c r="A36" s="25">
        <v>1</v>
      </c>
      <c r="B36" s="67"/>
      <c r="C36" s="68"/>
      <c r="D36" s="131"/>
      <c r="E36" s="131"/>
      <c r="F36" s="69"/>
      <c r="G36" s="69"/>
      <c r="H36" s="95"/>
      <c r="I36" s="23">
        <f>F36*G36</f>
        <v>0</v>
      </c>
      <c r="J36" s="23">
        <f>IF(OR($O$40=H36,H36=$O$41,H36=$O$42,H36=$O$43),0,H36*I36)</f>
        <v>0</v>
      </c>
      <c r="N36" s="1" t="s">
        <v>9</v>
      </c>
      <c r="O36" s="2">
        <v>0.23</v>
      </c>
    </row>
    <row r="37" spans="1:15" ht="12.75">
      <c r="A37" s="26">
        <v>2</v>
      </c>
      <c r="B37" s="70"/>
      <c r="C37" s="71"/>
      <c r="D37" s="130"/>
      <c r="E37" s="130"/>
      <c r="F37" s="73"/>
      <c r="G37" s="73"/>
      <c r="H37" s="98"/>
      <c r="I37" s="24">
        <f>F37*G37</f>
        <v>0</v>
      </c>
      <c r="J37" s="24">
        <f>IF(OR($O$40=H37,H37=$O$41,H37=$O$42,H37=$O$43),0,H37*I37)</f>
        <v>0</v>
      </c>
      <c r="N37" s="1" t="s">
        <v>10</v>
      </c>
      <c r="O37" s="2">
        <v>0.08</v>
      </c>
    </row>
    <row r="38" spans="1:15" ht="12.75">
      <c r="A38" s="26">
        <v>3</v>
      </c>
      <c r="B38" s="70"/>
      <c r="C38" s="71"/>
      <c r="D38" s="130"/>
      <c r="E38" s="130"/>
      <c r="F38" s="73"/>
      <c r="G38" s="73"/>
      <c r="H38" s="98"/>
      <c r="I38" s="24">
        <f>F38*G38</f>
        <v>0</v>
      </c>
      <c r="J38" s="24">
        <f>IF(OR($O$40=H38,H38=$O$41,H38=$O$42,H38=$O$43),0,H38*I38)</f>
        <v>0</v>
      </c>
      <c r="N38" s="1" t="s">
        <v>11</v>
      </c>
      <c r="O38" s="2">
        <v>0.05</v>
      </c>
    </row>
    <row r="39" spans="1:15" ht="12.75">
      <c r="A39" s="26">
        <v>4</v>
      </c>
      <c r="B39" s="70"/>
      <c r="C39" s="71"/>
      <c r="D39" s="130"/>
      <c r="E39" s="130"/>
      <c r="F39" s="73"/>
      <c r="G39" s="73"/>
      <c r="H39" s="98"/>
      <c r="I39" s="24">
        <f>F39*G39</f>
        <v>0</v>
      </c>
      <c r="J39" s="24">
        <f>IF(OR($O$40=H39,H39=$O$41,H39=$O$42,H39=$O$43),0,H39*I39)</f>
        <v>0</v>
      </c>
      <c r="N39" s="1" t="s">
        <v>12</v>
      </c>
      <c r="O39" s="2">
        <v>0</v>
      </c>
    </row>
    <row r="40" spans="1:15" ht="12.75">
      <c r="A40" s="93">
        <v>5</v>
      </c>
      <c r="B40" s="94"/>
      <c r="C40" s="77"/>
      <c r="D40" s="120"/>
      <c r="E40" s="120"/>
      <c r="F40" s="78"/>
      <c r="G40" s="78"/>
      <c r="H40" s="99"/>
      <c r="I40" s="96">
        <f>F40*G40</f>
        <v>0</v>
      </c>
      <c r="J40" s="96">
        <f>IF(OR($O$40=H40,H40=$O$41,H40=$O$42,H40=$O$43),0,H40*I40)</f>
        <v>0</v>
      </c>
      <c r="O40" s="1" t="s">
        <v>13</v>
      </c>
    </row>
    <row r="41" spans="1:15" ht="12.75">
      <c r="A41" s="1"/>
      <c r="F41" s="3"/>
      <c r="G41" s="3"/>
      <c r="H41" s="2"/>
      <c r="I41" s="3"/>
      <c r="J41" s="3"/>
      <c r="O41" s="1" t="s">
        <v>14</v>
      </c>
    </row>
    <row r="42" spans="1:15" ht="12.75" hidden="1">
      <c r="A42" s="1"/>
      <c r="F42" s="3"/>
      <c r="G42" s="3"/>
      <c r="H42" s="2"/>
      <c r="I42" s="3"/>
      <c r="J42" s="3"/>
      <c r="O42" s="1" t="s">
        <v>15</v>
      </c>
    </row>
    <row r="43" spans="1:15" ht="12.75" hidden="1">
      <c r="A43" s="1"/>
      <c r="F43" s="3"/>
      <c r="G43" s="3"/>
      <c r="H43" s="2"/>
      <c r="I43" s="3"/>
      <c r="J43" s="3"/>
      <c r="O43" s="1" t="s">
        <v>16</v>
      </c>
    </row>
    <row r="44" spans="1:15" ht="12.75" hidden="1">
      <c r="A44" s="1"/>
      <c r="F44" s="3"/>
      <c r="G44" s="3"/>
      <c r="H44" s="2"/>
      <c r="I44" s="3"/>
      <c r="J44" s="3"/>
      <c r="O44" s="1"/>
    </row>
    <row r="45" spans="1:15" ht="12.75" hidden="1">
      <c r="A45" s="1"/>
      <c r="F45" s="3"/>
      <c r="G45" s="3"/>
      <c r="H45" s="2"/>
      <c r="I45" s="3"/>
      <c r="J45" s="3"/>
      <c r="O45" s="1"/>
    </row>
    <row r="46" spans="1:15" ht="12.75" hidden="1">
      <c r="A46" s="1"/>
      <c r="F46" s="3"/>
      <c r="G46" s="3"/>
      <c r="H46" s="2"/>
      <c r="I46" s="3"/>
      <c r="J46" s="3"/>
      <c r="O46" s="1"/>
    </row>
    <row r="47" spans="1:15" ht="12.75" hidden="1">
      <c r="A47" s="1"/>
      <c r="F47" s="3"/>
      <c r="G47" s="3"/>
      <c r="H47" s="2"/>
      <c r="I47" s="3"/>
      <c r="J47" s="3"/>
      <c r="O47" s="1"/>
    </row>
    <row r="48" spans="1:15" ht="12.75" hidden="1">
      <c r="A48" s="1"/>
      <c r="F48" s="3"/>
      <c r="G48" s="3"/>
      <c r="H48" s="2"/>
      <c r="I48" s="3"/>
      <c r="J48" s="3"/>
      <c r="O48" s="1"/>
    </row>
    <row r="49" spans="1:10" ht="12.75" hidden="1">
      <c r="A49" s="1"/>
      <c r="F49" s="3"/>
      <c r="G49" s="3"/>
      <c r="H49" s="2"/>
      <c r="I49" s="3"/>
      <c r="J49" s="3"/>
    </row>
    <row r="50" spans="3:10" ht="12.75">
      <c r="C50" s="124" t="s">
        <v>24</v>
      </c>
      <c r="D50" s="124"/>
      <c r="E50" s="124"/>
      <c r="F50" s="124"/>
      <c r="G50" s="124" t="s">
        <v>25</v>
      </c>
      <c r="H50" s="124"/>
      <c r="I50" s="7" t="s">
        <v>26</v>
      </c>
      <c r="J50" s="7" t="s">
        <v>27</v>
      </c>
    </row>
    <row r="51" spans="3:12" ht="12.75">
      <c r="C51" s="132" t="s">
        <v>19</v>
      </c>
      <c r="D51" s="132"/>
      <c r="E51" s="132"/>
      <c r="F51" s="132"/>
      <c r="G51" s="125">
        <f>IF($H$36=$L51,$I$36,0)+IF($H$37=$L51,$I$37,0)+IF($H$38=$L51,$I$38,0)+IF($H$39=$L51,$I$39,0)+IF($H$40=$L51,$I$40,0)</f>
        <v>0</v>
      </c>
      <c r="H51" s="126"/>
      <c r="I51" s="20">
        <f>IF($H$36=$L51,$J$36,0)+IF($H$37=$L51,$J$37,0)+IF($H$38=$L51,$J$38,0)+IF($H$39=$L51,$J$39,0)+IF($H$40=$L51,$J$40,0)</f>
        <v>0</v>
      </c>
      <c r="J51" s="20">
        <f aca="true" t="shared" si="0" ref="J51:J56">G51+I51</f>
        <v>0</v>
      </c>
      <c r="L51" s="2">
        <v>0.23</v>
      </c>
    </row>
    <row r="52" spans="3:12" ht="12.75">
      <c r="C52" s="132" t="s">
        <v>20</v>
      </c>
      <c r="D52" s="132"/>
      <c r="E52" s="132"/>
      <c r="F52" s="132"/>
      <c r="G52" s="125">
        <f>IF($H$36=$L52,$I$36,0)+IF($H$37=$L52,$I$37,0)+IF($H$38=$L52,$I$38,0)+IF($H$39=$L52,$I$39,0)+IF($H$40=$L52,$I$40,0)</f>
        <v>0</v>
      </c>
      <c r="H52" s="126"/>
      <c r="I52" s="20">
        <f>IF($H$36=$L52,$J$36,0)+IF($H$37=$L52,$J$37,0)+IF($H$38=$L52,$J$38,0)+IF($H$39=$L52,$J$39,0)+IF($H$40=$L52,$J$40,0)</f>
        <v>0</v>
      </c>
      <c r="J52" s="20">
        <f t="shared" si="0"/>
        <v>0</v>
      </c>
      <c r="L52" s="2">
        <v>0.08</v>
      </c>
    </row>
    <row r="53" spans="3:12" ht="12.75">
      <c r="C53" s="132" t="s">
        <v>21</v>
      </c>
      <c r="D53" s="132"/>
      <c r="E53" s="132"/>
      <c r="F53" s="132"/>
      <c r="G53" s="125">
        <f>IF($H$36=$L53,$I$36,0)+IF($H$37=$L53,$I$37,0)+IF($H$38=$L53,$I$38,0)+IF($H$39=$L53,$I$39,0)+IF($H$40=$L53,$I$40,0)</f>
        <v>0</v>
      </c>
      <c r="H53" s="126"/>
      <c r="I53" s="20">
        <f>IF($H$36=$L53,$J$36,0)+IF($H$37=$L53,$J$37,0)+IF($H$38=$L53,$J$38,0)+IF($H$39=$L53,$J$39,0)+IF($H$40=$L53,$J$40,0)</f>
        <v>0</v>
      </c>
      <c r="J53" s="20">
        <f t="shared" si="0"/>
        <v>0</v>
      </c>
      <c r="L53" s="2">
        <v>0.05</v>
      </c>
    </row>
    <row r="54" spans="3:12" ht="12.75">
      <c r="C54" s="132" t="s">
        <v>22</v>
      </c>
      <c r="D54" s="132"/>
      <c r="E54" s="132"/>
      <c r="F54" s="132"/>
      <c r="G54" s="125">
        <f>IF($H$36=$L54,$I$36,0)+IF($H$37=$L54,$I$37,0)+IF($H$38=$L54,$I$38,0)+IF($H$39=$L54,$I$39,0)+IF($H$40=$L54,$I$40,0)</f>
        <v>0</v>
      </c>
      <c r="H54" s="126"/>
      <c r="I54" s="20">
        <f>IF($H$36=$L54,$J$36,0)+IF($H$37=$L54,$J$37,0)+IF($H$38=$L54,$J$38,0)+IF($H$39=$L54,$J$39,0)+IF($H$40=$L54,$J$40,0)</f>
        <v>0</v>
      </c>
      <c r="J54" s="20">
        <f t="shared" si="0"/>
        <v>0</v>
      </c>
      <c r="L54" s="2">
        <v>0</v>
      </c>
    </row>
    <row r="55" spans="3:12" ht="12.75">
      <c r="C55" s="132" t="s">
        <v>23</v>
      </c>
      <c r="D55" s="132"/>
      <c r="E55" s="132"/>
      <c r="F55" s="132"/>
      <c r="G55" s="125">
        <f>IF($H$36=$L55,$I$36,0)+IF($H$37=$L55,$I$37,0)+IF($H$38=$L55,$I$38,0)+IF($H$39=$L55,$I$39,0)+IF($H$40=$L55,$I$40,0)</f>
        <v>0</v>
      </c>
      <c r="H55" s="126"/>
      <c r="I55" s="20">
        <f>IF($H$36=$L55,$J$36,0)+IF($H$37=$L55,$J$37,0)+IF($H$38=$L55,$J$38,0)+IF($H$39=$L55,$J$39,0)+IF($H$40=$L55,$J$40,0)</f>
        <v>0</v>
      </c>
      <c r="J55" s="20">
        <f t="shared" si="0"/>
        <v>0</v>
      </c>
      <c r="L55" s="1" t="s">
        <v>13</v>
      </c>
    </row>
    <row r="56" spans="3:12" ht="12.75">
      <c r="C56" s="132" t="s">
        <v>61</v>
      </c>
      <c r="D56" s="132"/>
      <c r="E56" s="132"/>
      <c r="F56" s="132"/>
      <c r="G56" s="125">
        <f>IF($H$36=$L56,$I$36,0)+IF($H$37=$L56,$I$37,0)+IF($H$38=$L56,$I$38,0)+IF($H$39=$L56,$I$39,0)+IF($H$40=$L56,$I$40,0)+IF($H$36=$L57,$I$36,0)+IF($H$37=$L57,$I$37,0)+IF($H$38=$L57,$I$38,0)+IF($H$39=$L57,$I$39,0)+IF($H$40=$L57,$I$40,0)+IF($H$36=$L58,$I$36,0)+IF($H$37=$L58,$I$37,0)+IF($H$38=$L58,$I$38,0)+IF($H$39=$L58,$I$39,0)+IF($H$40=$L58,$I$40,0)</f>
        <v>0</v>
      </c>
      <c r="H56" s="126"/>
      <c r="I56" s="20">
        <f>IF($H$36=$L56,$J$36,0)+IF($H$37=$L56,$J$37,0)+IF($H$38=$L56,$J$38,0)+IF($H$39=$L56,$J$39,0)+IF($H$40=$L56,$J$40,0)+IF($H$36=$L57,$J$36,0)+IF($H$37=$L57,$J$37,0)+IF($H$38=$L57,$J$38,0)+IF($H$39=$L57,$J$39,0)+IF($H$40=$L57,$J$40,0)+IF($H$36=$L58,$J$36,0)+IF($H$37=$L58,$J$37,0)+IF($H$38=$L58,$J$38,0)+IF($H$39=$L58,$J$39,0)+IF($H$40=$L58,$J$40,0)</f>
        <v>0</v>
      </c>
      <c r="J56" s="20">
        <f t="shared" si="0"/>
        <v>0</v>
      </c>
      <c r="L56" s="1" t="s">
        <v>14</v>
      </c>
    </row>
    <row r="57" ht="12.75">
      <c r="L57" s="1" t="s">
        <v>15</v>
      </c>
    </row>
    <row r="58" ht="12.75" hidden="1">
      <c r="L58" s="1" t="s">
        <v>16</v>
      </c>
    </row>
    <row r="59" ht="12.75" hidden="1"/>
    <row r="60" spans="3:10" ht="12.75">
      <c r="C60" s="124" t="s">
        <v>28</v>
      </c>
      <c r="D60" s="124"/>
      <c r="E60" s="124"/>
      <c r="F60" s="124"/>
      <c r="G60" s="124"/>
      <c r="H60" s="124"/>
      <c r="I60" s="7"/>
      <c r="J60" s="21">
        <f>SUM(J51:J58)</f>
        <v>0</v>
      </c>
    </row>
    <row r="61" spans="3:8" ht="12.75">
      <c r="C61" s="117" t="s">
        <v>29</v>
      </c>
      <c r="D61" s="117"/>
      <c r="E61" s="117"/>
      <c r="F61" s="117"/>
      <c r="G61" s="117"/>
      <c r="H61" s="117"/>
    </row>
    <row r="62" spans="3:10" ht="12.75">
      <c r="C62" s="117">
        <f>'Excelblog.pl - Kwoty słownie'!B65</f>
      </c>
      <c r="D62" s="117"/>
      <c r="E62" s="117"/>
      <c r="F62" s="117"/>
      <c r="G62" s="117"/>
      <c r="H62" s="117"/>
      <c r="I62" s="117"/>
      <c r="J62" s="117"/>
    </row>
    <row r="63" spans="3:10" ht="12.75">
      <c r="C63" s="4"/>
      <c r="D63" s="4"/>
      <c r="E63" s="4"/>
      <c r="F63" s="4"/>
      <c r="G63" s="4"/>
      <c r="H63" s="4"/>
      <c r="I63" s="4"/>
      <c r="J63" s="4"/>
    </row>
    <row r="64" ht="12.75" hidden="1"/>
    <row r="65" ht="12.75" hidden="1"/>
    <row r="66" ht="12.75" hidden="1"/>
    <row r="67" ht="12.75" hidden="1"/>
    <row r="68" ht="12.75"/>
    <row r="69" spans="1:10" ht="15.75">
      <c r="A69" s="138" t="s">
        <v>75</v>
      </c>
      <c r="B69" s="138"/>
      <c r="C69" s="138"/>
      <c r="D69" s="138"/>
      <c r="E69" s="138"/>
      <c r="F69" s="138"/>
      <c r="G69" s="138"/>
      <c r="H69" s="138"/>
      <c r="I69" s="138"/>
      <c r="J69" s="138"/>
    </row>
    <row r="70" ht="12.75"/>
    <row r="71" spans="1:10" ht="12.75">
      <c r="A71" s="19" t="s">
        <v>0</v>
      </c>
      <c r="B71" s="19" t="s">
        <v>1</v>
      </c>
      <c r="C71" s="19" t="s">
        <v>2</v>
      </c>
      <c r="D71" s="128" t="s">
        <v>3</v>
      </c>
      <c r="E71" s="128"/>
      <c r="F71" s="19" t="s">
        <v>4</v>
      </c>
      <c r="G71" s="19" t="s">
        <v>5</v>
      </c>
      <c r="H71" s="19" t="s">
        <v>6</v>
      </c>
      <c r="I71" s="19" t="s">
        <v>8</v>
      </c>
      <c r="J71" s="19" t="s">
        <v>7</v>
      </c>
    </row>
    <row r="72" spans="1:10" ht="12.75">
      <c r="A72" s="25">
        <v>1</v>
      </c>
      <c r="B72" s="67"/>
      <c r="C72" s="68"/>
      <c r="D72" s="131"/>
      <c r="E72" s="131"/>
      <c r="F72" s="69"/>
      <c r="G72" s="69"/>
      <c r="H72" s="95"/>
      <c r="I72" s="23">
        <f>F72*G72</f>
        <v>0</v>
      </c>
      <c r="J72" s="23">
        <f>IF(OR($O$41=H72,H72=$O$42,H72=$O$43,H72=$O$44),0,H72*I72)</f>
        <v>0</v>
      </c>
    </row>
    <row r="73" spans="1:10" ht="12.75">
      <c r="A73" s="26">
        <v>2</v>
      </c>
      <c r="B73" s="70"/>
      <c r="C73" s="71"/>
      <c r="D73" s="130"/>
      <c r="E73" s="130"/>
      <c r="F73" s="73"/>
      <c r="G73" s="73"/>
      <c r="H73" s="98"/>
      <c r="I73" s="24">
        <f>F73*G73</f>
        <v>0</v>
      </c>
      <c r="J73" s="24">
        <f>IF(OR($O$41=H73,H73=$O$42,H73=$O$43,H73=$O$44),0,H73*I73)</f>
        <v>0</v>
      </c>
    </row>
    <row r="74" spans="1:10" ht="12.75">
      <c r="A74" s="26">
        <v>3</v>
      </c>
      <c r="B74" s="70"/>
      <c r="C74" s="71"/>
      <c r="D74" s="130"/>
      <c r="E74" s="130"/>
      <c r="F74" s="73"/>
      <c r="G74" s="73"/>
      <c r="H74" s="98"/>
      <c r="I74" s="24">
        <f>F74*G74</f>
        <v>0</v>
      </c>
      <c r="J74" s="24">
        <f>IF(OR($O$41=H74,H74=$O$42,H74=$O$43,H74=$O$44),0,H74*I74)</f>
        <v>0</v>
      </c>
    </row>
    <row r="75" spans="1:10" ht="12.75">
      <c r="A75" s="26">
        <v>4</v>
      </c>
      <c r="B75" s="70"/>
      <c r="C75" s="71"/>
      <c r="D75" s="130"/>
      <c r="E75" s="130"/>
      <c r="F75" s="73"/>
      <c r="G75" s="73"/>
      <c r="H75" s="98"/>
      <c r="I75" s="24">
        <f>F75*G75</f>
        <v>0</v>
      </c>
      <c r="J75" s="24">
        <f>IF(OR($O$41=H75,H75=$O$42,H75=$O$43,H75=$O$44),0,H75*I75)</f>
        <v>0</v>
      </c>
    </row>
    <row r="76" spans="1:10" ht="12.75">
      <c r="A76" s="93">
        <v>5</v>
      </c>
      <c r="B76" s="94"/>
      <c r="C76" s="77"/>
      <c r="D76" s="120"/>
      <c r="E76" s="120"/>
      <c r="F76" s="78"/>
      <c r="G76" s="78"/>
      <c r="H76" s="104"/>
      <c r="I76" s="96">
        <f>F76*G76</f>
        <v>0</v>
      </c>
      <c r="J76" s="96">
        <f>IF(OR($O$41=H76,H76=$O$42,H76=$O$43,H76=$O$44),0,H76*I76)</f>
        <v>0</v>
      </c>
    </row>
    <row r="77" spans="1:10" ht="12.75">
      <c r="A77" s="1"/>
      <c r="F77" s="3"/>
      <c r="G77" s="3"/>
      <c r="H77" s="2"/>
      <c r="I77" s="3"/>
      <c r="J77" s="3"/>
    </row>
    <row r="78" spans="1:10" ht="12.75" hidden="1">
      <c r="A78" s="1"/>
      <c r="F78" s="3"/>
      <c r="G78" s="3"/>
      <c r="H78" s="2"/>
      <c r="I78" s="3"/>
      <c r="J78" s="3"/>
    </row>
    <row r="79" spans="1:10" ht="12.75" hidden="1">
      <c r="A79" s="1"/>
      <c r="F79" s="3"/>
      <c r="G79" s="3"/>
      <c r="H79" s="2"/>
      <c r="I79" s="3"/>
      <c r="J79" s="3"/>
    </row>
    <row r="80" spans="1:10" ht="12.75" hidden="1">
      <c r="A80" s="1"/>
      <c r="F80" s="3"/>
      <c r="G80" s="3"/>
      <c r="H80" s="2"/>
      <c r="I80" s="3"/>
      <c r="J80" s="3"/>
    </row>
    <row r="81" spans="1:10" ht="12.75" hidden="1">
      <c r="A81" s="1"/>
      <c r="F81" s="3"/>
      <c r="G81" s="3"/>
      <c r="H81" s="2"/>
      <c r="I81" s="3"/>
      <c r="J81" s="3"/>
    </row>
    <row r="82" spans="1:10" ht="12.75" hidden="1">
      <c r="A82" s="1"/>
      <c r="F82" s="3"/>
      <c r="G82" s="3"/>
      <c r="H82" s="2"/>
      <c r="I82" s="3"/>
      <c r="J82" s="3"/>
    </row>
    <row r="83" spans="1:10" ht="12.75" hidden="1">
      <c r="A83" s="1"/>
      <c r="F83" s="3"/>
      <c r="G83" s="3"/>
      <c r="H83" s="2"/>
      <c r="I83" s="3"/>
      <c r="J83" s="3"/>
    </row>
    <row r="84" spans="1:10" ht="12.75" hidden="1">
      <c r="A84" s="1"/>
      <c r="F84" s="3"/>
      <c r="G84" s="3"/>
      <c r="H84" s="2"/>
      <c r="I84" s="3"/>
      <c r="J84" s="3"/>
    </row>
    <row r="85" spans="1:10" ht="12.75" hidden="1">
      <c r="A85" s="1"/>
      <c r="F85" s="3"/>
      <c r="G85" s="3"/>
      <c r="H85" s="2"/>
      <c r="I85" s="3"/>
      <c r="J85" s="3"/>
    </row>
    <row r="86" spans="3:10" ht="12.75">
      <c r="C86" s="124" t="s">
        <v>24</v>
      </c>
      <c r="D86" s="124"/>
      <c r="E86" s="124"/>
      <c r="F86" s="124"/>
      <c r="G86" s="124" t="s">
        <v>25</v>
      </c>
      <c r="H86" s="124"/>
      <c r="I86" s="7" t="s">
        <v>26</v>
      </c>
      <c r="J86" s="7" t="s">
        <v>27</v>
      </c>
    </row>
    <row r="87" spans="3:12" ht="12.75">
      <c r="C87" s="132" t="s">
        <v>19</v>
      </c>
      <c r="D87" s="132"/>
      <c r="E87" s="132"/>
      <c r="F87" s="132"/>
      <c r="G87" s="125">
        <f>IF($H$72=$L87,$I$72,0)+IF($H$73=$L87,$I$73,0)+IF($H$74=$L87,$I$74,0)+IF($H$75=$L87,$I$75,0)+IF($H$76=$L87,$I$76,0)</f>
        <v>0</v>
      </c>
      <c r="H87" s="126"/>
      <c r="I87" s="20">
        <f>IF($H$72=$L87,$J$72,0)+IF($H$73=$L87,$J$73,0)+IF($H$74=$L87,$J$74,0)+IF($H$75=$L87,$J$75,0)+IF($H$76=$L87,$J$76,0)</f>
        <v>0</v>
      </c>
      <c r="J87" s="20">
        <f aca="true" t="shared" si="1" ref="J87:J92">G87+I87</f>
        <v>0</v>
      </c>
      <c r="L87" s="2">
        <v>0.23</v>
      </c>
    </row>
    <row r="88" spans="3:12" ht="12.75">
      <c r="C88" s="132" t="s">
        <v>20</v>
      </c>
      <c r="D88" s="132"/>
      <c r="E88" s="132"/>
      <c r="F88" s="132"/>
      <c r="G88" s="125">
        <f>IF($H$72=$L88,$I$72,0)+IF($H$73=$L88,$I$73,0)+IF($H$74=$L88,$I$74,0)+IF($H$75=$L88,$I$75,0)+IF($H$76=$L88,$I$76,0)</f>
        <v>0</v>
      </c>
      <c r="H88" s="126"/>
      <c r="I88" s="20">
        <f>IF($H$72=$L88,$J$72,0)+IF($H$73=$L88,$J$73,0)+IF($H$74=$L88,$J$74,0)+IF($H$75=$L88,$J$75,0)+IF($H$76=$L88,$J$76,0)</f>
        <v>0</v>
      </c>
      <c r="J88" s="20">
        <f t="shared" si="1"/>
        <v>0</v>
      </c>
      <c r="L88" s="2">
        <v>0.08</v>
      </c>
    </row>
    <row r="89" spans="3:12" ht="12.75">
      <c r="C89" s="132" t="s">
        <v>21</v>
      </c>
      <c r="D89" s="132"/>
      <c r="E89" s="132"/>
      <c r="F89" s="132"/>
      <c r="G89" s="125">
        <f>IF($H$72=$L89,$I$72,0)+IF($H$73=$L89,$I$73,0)+IF($H$74=$L89,$I$74,0)+IF($H$75=$L89,$I$75,0)+IF($H$76=$L89,$I$76,0)</f>
        <v>0</v>
      </c>
      <c r="H89" s="126"/>
      <c r="I89" s="20">
        <f>IF($H$72=$L89,$J$72,0)+IF($H$73=$L89,$J$73,0)+IF($H$74=$L89,$J$74,0)+IF($H$75=$L89,$J$75,0)+IF($H$76=$L89,$J$76,0)</f>
        <v>0</v>
      </c>
      <c r="J89" s="20">
        <f t="shared" si="1"/>
        <v>0</v>
      </c>
      <c r="L89" s="2">
        <v>0.05</v>
      </c>
    </row>
    <row r="90" spans="3:12" ht="12.75">
      <c r="C90" s="132" t="s">
        <v>22</v>
      </c>
      <c r="D90" s="132"/>
      <c r="E90" s="132"/>
      <c r="F90" s="132"/>
      <c r="G90" s="125">
        <f>IF($H$72=$L90,$I$72,0)+IF($H$73=$L90,$I$73,0)+IF($H$74=$L90,$I$74,0)+IF($H$75=$L90,$I$75,0)+IF($H$76=$L90,$I$76,0)</f>
        <v>0</v>
      </c>
      <c r="H90" s="126"/>
      <c r="I90" s="20">
        <f>IF($H$72=$L90,$J$72,0)+IF($H$73=$L90,$J$73,0)+IF($H$74=$L90,$J$74,0)+IF($H$75=$L90,$J$75,0)+IF($H$76=$L90,$J$76,0)</f>
        <v>0</v>
      </c>
      <c r="J90" s="20">
        <f t="shared" si="1"/>
        <v>0</v>
      </c>
      <c r="L90" s="2">
        <v>0</v>
      </c>
    </row>
    <row r="91" spans="3:12" ht="12.75">
      <c r="C91" s="132" t="s">
        <v>23</v>
      </c>
      <c r="D91" s="132"/>
      <c r="E91" s="132"/>
      <c r="F91" s="132"/>
      <c r="G91" s="125">
        <f>IF($H$72=$L91,$I$72,0)+IF($H$73=$L91,$I$73,0)+IF($H$74=$L91,$I$74,0)+IF($H$75=$L91,$I$75,0)+IF($H$76=$L91,$I$76,0)</f>
        <v>0</v>
      </c>
      <c r="H91" s="126"/>
      <c r="I91" s="20">
        <f>IF($H$72=$L91,$J$72,0)+IF($H$73=$L91,$J$73,0)+IF($H$74=$L91,$J$74,0)+IF($H$75=$L91,$J$75,0)+IF($H$76=$L91,$J$76,0)</f>
        <v>0</v>
      </c>
      <c r="J91" s="20">
        <f t="shared" si="1"/>
        <v>0</v>
      </c>
      <c r="L91" s="1" t="s">
        <v>13</v>
      </c>
    </row>
    <row r="92" spans="3:14" ht="12.75">
      <c r="C92" s="132" t="s">
        <v>61</v>
      </c>
      <c r="D92" s="132"/>
      <c r="E92" s="132"/>
      <c r="F92" s="132"/>
      <c r="G92" s="125">
        <f>M95</f>
        <v>0</v>
      </c>
      <c r="H92" s="126"/>
      <c r="I92" s="20">
        <f>N95</f>
        <v>0</v>
      </c>
      <c r="J92" s="20">
        <f t="shared" si="1"/>
        <v>0</v>
      </c>
      <c r="L92" s="1" t="s">
        <v>14</v>
      </c>
      <c r="M92" s="3">
        <f>IF($H$72=$L92,$I$72,0)+IF($H$73=$L92,$I$73,0)+IF($H$74=$L92,$I$74,0)+IF($H$75=$L92,$I$75,0)+IF($H$76=$L92,$I$76,0)</f>
        <v>0</v>
      </c>
      <c r="N92">
        <f>IF($H$72=$L92,$J$72,0)+IF($H$73=$L92,$J$73,0)+IF($H$74=$L92,$J$74,0)+IF($H$75=$L92,$J$75,0)+IF($H$76=$L92,$J$76,0)</f>
        <v>0</v>
      </c>
    </row>
    <row r="93" spans="12:14" ht="12.75">
      <c r="L93" s="1" t="s">
        <v>15</v>
      </c>
      <c r="M93" s="3">
        <f>IF($H$72=$L93,$I$72,0)+IF($H$73=$L93,$I$73,0)+IF($H$74=$L93,$I$74,0)+IF($H$75=$L93,$I$75,0)+IF($H$76=$L93,$I$76,0)</f>
        <v>0</v>
      </c>
      <c r="N93">
        <f>IF($H$72=$L93,$J$72,0)+IF($H$73=$L93,$J$73,0)+IF($H$74=$L93,$J$74,0)+IF($H$75=$L93,$J$75,0)+IF($H$76=$L93,$J$76,0)</f>
        <v>0</v>
      </c>
    </row>
    <row r="94" spans="12:14" ht="12.75" hidden="1">
      <c r="L94" s="1" t="s">
        <v>16</v>
      </c>
      <c r="M94" s="3">
        <f>IF($H$72=$L94,$I$72,0)+IF($H$73=$L94,$I$73,0)+IF($H$74=$L94,$I$74,0)+IF($H$75=$L94,$I$75,0)+IF($H$76=$L94,$I$76,0)</f>
        <v>0</v>
      </c>
      <c r="N94">
        <f>IF($H$72=$L94,$J$72,0)+IF($H$73=$L94,$J$73,0)+IF($H$74=$L94,$J$74,0)+IF($H$75=$L94,$J$75,0)+IF($H$76=$L94,$J$76,0)</f>
        <v>0</v>
      </c>
    </row>
    <row r="95" spans="13:14" ht="12.75" hidden="1">
      <c r="M95" s="3">
        <f>SUM(M92:M94)</f>
        <v>0</v>
      </c>
      <c r="N95" s="3">
        <f>SUM(N92:N94)</f>
        <v>0</v>
      </c>
    </row>
    <row r="96" ht="12.75" hidden="1"/>
    <row r="97" ht="12.75" hidden="1"/>
    <row r="98" ht="12.75" hidden="1"/>
    <row r="99" spans="1:3" ht="12.75">
      <c r="A99" s="117" t="s">
        <v>44</v>
      </c>
      <c r="B99" s="117"/>
      <c r="C99" s="75"/>
    </row>
    <row r="100" spans="1:3" ht="12.75">
      <c r="A100" s="117" t="s">
        <v>30</v>
      </c>
      <c r="B100" s="117"/>
      <c r="C100" s="3">
        <f>J60-C99</f>
        <v>0</v>
      </c>
    </row>
    <row r="101" spans="1:3" ht="12.75">
      <c r="A101" s="117" t="s">
        <v>31</v>
      </c>
      <c r="B101" s="117"/>
      <c r="C101" s="76"/>
    </row>
    <row r="102" spans="1:3" ht="12.75">
      <c r="A102" s="117" t="s">
        <v>72</v>
      </c>
      <c r="B102" s="117"/>
      <c r="C102" s="75">
        <f>J87+J88+J89+J90+J91+J92</f>
        <v>0</v>
      </c>
    </row>
    <row r="103" spans="1:3" ht="12.75">
      <c r="A103" s="117" t="s">
        <v>73</v>
      </c>
      <c r="B103" s="117"/>
      <c r="C103" s="3">
        <f>C102-J60-E113</f>
        <v>0</v>
      </c>
    </row>
    <row r="104" spans="1:3" ht="12.75">
      <c r="A104" s="1"/>
      <c r="B104" s="1"/>
      <c r="C104" s="5"/>
    </row>
    <row r="105" spans="1:3" ht="12.75" hidden="1">
      <c r="A105" s="1"/>
      <c r="B105" s="1"/>
      <c r="C105" s="5"/>
    </row>
    <row r="106" spans="1:3" ht="12.75">
      <c r="A106" s="117" t="s">
        <v>69</v>
      </c>
      <c r="B106" s="117"/>
      <c r="C106" s="5"/>
    </row>
    <row r="107" spans="1:6" ht="25.5">
      <c r="A107" s="97" t="s">
        <v>70</v>
      </c>
      <c r="B107" s="97" t="s">
        <v>71</v>
      </c>
      <c r="C107" s="100" t="s">
        <v>25</v>
      </c>
      <c r="D107" s="100" t="s">
        <v>7</v>
      </c>
      <c r="E107" s="142" t="s">
        <v>27</v>
      </c>
      <c r="F107" s="143"/>
    </row>
    <row r="108" spans="1:6" ht="12.75">
      <c r="A108" s="101"/>
      <c r="B108" s="102"/>
      <c r="C108" s="103"/>
      <c r="D108" s="103"/>
      <c r="E108" s="139"/>
      <c r="F108" s="140"/>
    </row>
    <row r="109" spans="1:6" ht="12.75">
      <c r="A109" s="101"/>
      <c r="B109" s="102"/>
      <c r="C109" s="103"/>
      <c r="D109" s="103"/>
      <c r="E109" s="139"/>
      <c r="F109" s="140"/>
    </row>
    <row r="110" spans="1:6" ht="12.75">
      <c r="A110" s="101"/>
      <c r="B110" s="102"/>
      <c r="C110" s="103"/>
      <c r="D110" s="103"/>
      <c r="E110" s="139"/>
      <c r="F110" s="140"/>
    </row>
    <row r="111" spans="1:6" ht="12.75">
      <c r="A111" s="101"/>
      <c r="B111" s="102"/>
      <c r="C111" s="103"/>
      <c r="D111" s="103"/>
      <c r="E111" s="139"/>
      <c r="F111" s="140"/>
    </row>
    <row r="112" spans="1:6" ht="12.75">
      <c r="A112" s="101"/>
      <c r="B112" s="102"/>
      <c r="C112" s="103"/>
      <c r="D112" s="103"/>
      <c r="E112" s="139"/>
      <c r="F112" s="140"/>
    </row>
    <row r="113" spans="1:6" ht="12.75">
      <c r="A113" s="1"/>
      <c r="B113" s="1"/>
      <c r="C113" s="3"/>
      <c r="D113" s="3"/>
      <c r="E113" s="141">
        <f>SUM(E108:E112)</f>
        <v>0</v>
      </c>
      <c r="F113" s="141"/>
    </row>
    <row r="114" ht="12.75" hidden="1"/>
    <row r="115" ht="12.75" hidden="1"/>
    <row r="116" spans="1:10" ht="12.75">
      <c r="A116" s="121" t="s">
        <v>40</v>
      </c>
      <c r="B116" s="122"/>
      <c r="C116" s="122"/>
      <c r="D116" s="123"/>
      <c r="F116" s="121" t="s">
        <v>41</v>
      </c>
      <c r="G116" s="122"/>
      <c r="H116" s="122"/>
      <c r="I116" s="122"/>
      <c r="J116" s="123"/>
    </row>
    <row r="117" spans="1:10" ht="12.75">
      <c r="A117" s="14"/>
      <c r="B117" s="11"/>
      <c r="C117" s="11"/>
      <c r="D117" s="12"/>
      <c r="F117" s="14"/>
      <c r="G117" s="11"/>
      <c r="H117" s="11"/>
      <c r="I117" s="11"/>
      <c r="J117" s="12"/>
    </row>
    <row r="118" spans="1:10" ht="12.75">
      <c r="A118" s="14"/>
      <c r="B118" s="11"/>
      <c r="C118" s="11"/>
      <c r="D118" s="12"/>
      <c r="F118" s="14"/>
      <c r="G118" s="11"/>
      <c r="H118" s="11"/>
      <c r="I118" s="11"/>
      <c r="J118" s="12"/>
    </row>
    <row r="119" spans="1:10" ht="12.75">
      <c r="A119" s="14"/>
      <c r="B119" s="11"/>
      <c r="C119" s="11"/>
      <c r="D119" s="12"/>
      <c r="F119" s="14"/>
      <c r="G119" s="11"/>
      <c r="H119" s="11"/>
      <c r="I119" s="11"/>
      <c r="J119" s="12"/>
    </row>
    <row r="120" spans="1:10" ht="12.75">
      <c r="A120" s="14"/>
      <c r="B120" s="11"/>
      <c r="C120" s="11"/>
      <c r="D120" s="12"/>
      <c r="F120" s="14"/>
      <c r="G120" s="11"/>
      <c r="H120" s="11"/>
      <c r="I120" s="11"/>
      <c r="J120" s="12"/>
    </row>
    <row r="121" spans="1:10" ht="12.75">
      <c r="A121" s="15"/>
      <c r="B121" s="4"/>
      <c r="C121" s="4"/>
      <c r="D121" s="13"/>
      <c r="F121" s="15"/>
      <c r="G121" s="4"/>
      <c r="H121" s="4"/>
      <c r="I121" s="4"/>
      <c r="J121" s="13"/>
    </row>
    <row r="122" spans="1:11" ht="12.75">
      <c r="A122" s="109" t="s">
        <v>42</v>
      </c>
      <c r="B122" s="109"/>
      <c r="C122" s="109"/>
      <c r="D122" s="109"/>
      <c r="E122" s="11"/>
      <c r="F122" s="109" t="s">
        <v>43</v>
      </c>
      <c r="G122" s="109"/>
      <c r="H122" s="109"/>
      <c r="I122" s="109"/>
      <c r="J122" s="109"/>
      <c r="K122" s="11"/>
    </row>
    <row r="123" spans="1:11" ht="12.75">
      <c r="A123" s="115"/>
      <c r="B123" s="115"/>
      <c r="C123" s="115"/>
      <c r="D123" s="115"/>
      <c r="E123" s="11"/>
      <c r="F123" s="115"/>
      <c r="G123" s="115"/>
      <c r="H123" s="115"/>
      <c r="I123" s="115"/>
      <c r="J123" s="115"/>
      <c r="K123" s="11"/>
    </row>
    <row r="124" ht="12.75" hidden="1"/>
  </sheetData>
  <sheetProtection password="EC14" sheet="1" objects="1" scenarios="1"/>
  <mergeCells count="93">
    <mergeCell ref="E111:F111"/>
    <mergeCell ref="E112:F112"/>
    <mergeCell ref="E113:F113"/>
    <mergeCell ref="E107:F107"/>
    <mergeCell ref="E108:F108"/>
    <mergeCell ref="E109:F109"/>
    <mergeCell ref="E110:F110"/>
    <mergeCell ref="C91:F91"/>
    <mergeCell ref="G91:H91"/>
    <mergeCell ref="C92:F92"/>
    <mergeCell ref="G92:H92"/>
    <mergeCell ref="C89:F89"/>
    <mergeCell ref="G89:H89"/>
    <mergeCell ref="C90:F90"/>
    <mergeCell ref="G90:H90"/>
    <mergeCell ref="G86:H86"/>
    <mergeCell ref="C87:F87"/>
    <mergeCell ref="G87:H87"/>
    <mergeCell ref="C88:F88"/>
    <mergeCell ref="G88:H88"/>
    <mergeCell ref="D74:E74"/>
    <mergeCell ref="D75:E75"/>
    <mergeCell ref="D76:E76"/>
    <mergeCell ref="C86:F86"/>
    <mergeCell ref="A69:J69"/>
    <mergeCell ref="D71:E71"/>
    <mergeCell ref="D72:E72"/>
    <mergeCell ref="D73:E73"/>
    <mergeCell ref="A102:B102"/>
    <mergeCell ref="A106:B106"/>
    <mergeCell ref="A103:B103"/>
    <mergeCell ref="E16:F16"/>
    <mergeCell ref="C51:F51"/>
    <mergeCell ref="F23:J23"/>
    <mergeCell ref="F24:J24"/>
    <mergeCell ref="C50:F50"/>
    <mergeCell ref="G50:H50"/>
    <mergeCell ref="B25:D25"/>
    <mergeCell ref="G51:H51"/>
    <mergeCell ref="A22:D22"/>
    <mergeCell ref="G55:H55"/>
    <mergeCell ref="F22:J22"/>
    <mergeCell ref="A23:D23"/>
    <mergeCell ref="B30:D30"/>
    <mergeCell ref="G25:J25"/>
    <mergeCell ref="G26:J26"/>
    <mergeCell ref="G30:J30"/>
    <mergeCell ref="G27:J27"/>
    <mergeCell ref="G52:H52"/>
    <mergeCell ref="G53:H53"/>
    <mergeCell ref="G54:H54"/>
    <mergeCell ref="C56:F56"/>
    <mergeCell ref="C52:F52"/>
    <mergeCell ref="C53:F53"/>
    <mergeCell ref="C54:F54"/>
    <mergeCell ref="C55:F55"/>
    <mergeCell ref="G28:J28"/>
    <mergeCell ref="G29:J29"/>
    <mergeCell ref="A123:D123"/>
    <mergeCell ref="F123:J123"/>
    <mergeCell ref="A122:D122"/>
    <mergeCell ref="F122:J122"/>
    <mergeCell ref="D38:E38"/>
    <mergeCell ref="D39:E39"/>
    <mergeCell ref="D36:E36"/>
    <mergeCell ref="D37:E37"/>
    <mergeCell ref="A16:D16"/>
    <mergeCell ref="D35:E35"/>
    <mergeCell ref="A24:D24"/>
    <mergeCell ref="B28:D28"/>
    <mergeCell ref="B29:D29"/>
    <mergeCell ref="B27:D27"/>
    <mergeCell ref="B26:D26"/>
    <mergeCell ref="D40:E40"/>
    <mergeCell ref="A116:D116"/>
    <mergeCell ref="F116:J116"/>
    <mergeCell ref="A99:B99"/>
    <mergeCell ref="C61:H61"/>
    <mergeCell ref="C62:J62"/>
    <mergeCell ref="A100:B100"/>
    <mergeCell ref="A101:B101"/>
    <mergeCell ref="C60:H60"/>
    <mergeCell ref="G56:H56"/>
    <mergeCell ref="Q1:Q5"/>
    <mergeCell ref="R1:R5"/>
    <mergeCell ref="U2:AC2"/>
    <mergeCell ref="A9:J12"/>
    <mergeCell ref="I1:J1"/>
    <mergeCell ref="I3:J3"/>
    <mergeCell ref="I5:J5"/>
    <mergeCell ref="I2:J2"/>
    <mergeCell ref="I4:J4"/>
    <mergeCell ref="I6:J6"/>
  </mergeCells>
  <conditionalFormatting sqref="B27:D27">
    <cfRule type="expression" priority="1" dxfId="0" stopIfTrue="1">
      <formula>$AK$6&lt;&gt;1</formula>
    </cfRule>
  </conditionalFormatting>
  <conditionalFormatting sqref="G27:J27">
    <cfRule type="expression" priority="2" dxfId="0" stopIfTrue="1">
      <formula>$AK$7&lt;&gt;1</formula>
    </cfRule>
  </conditionalFormatting>
  <conditionalFormatting sqref="C100">
    <cfRule type="expression" priority="3" dxfId="0" stopIfTrue="1">
      <formula>$C$100&lt;0</formula>
    </cfRule>
  </conditionalFormatting>
  <conditionalFormatting sqref="C103">
    <cfRule type="expression" priority="4" dxfId="0" stopIfTrue="1">
      <formula>$C$103&lt;0</formula>
    </cfRule>
  </conditionalFormatting>
  <dataValidations count="8">
    <dataValidation type="list" allowBlank="1" showInputMessage="1" showErrorMessage="1" sqref="H41:H49">
      <formula1>$O$36:$O$44</formula1>
    </dataValidation>
    <dataValidation type="list" allowBlank="1" showInputMessage="1" showErrorMessage="1" sqref="C36:C49 C72:C76">
      <formula1>$N$36:$N$39</formula1>
    </dataValidation>
    <dataValidation type="list" allowBlank="1" showInputMessage="1" showErrorMessage="1" sqref="H17:H20">
      <formula1>$O$16:$O$21</formula1>
    </dataValidation>
    <dataValidation type="list" allowBlank="1" showInputMessage="1" showErrorMessage="1" sqref="H16">
      <formula1>$O$16:$O$17</formula1>
    </dataValidation>
    <dataValidation type="list" allowBlank="1" showInputMessage="1" showErrorMessage="1" sqref="H36:H40">
      <formula1>$O$36:$O$43</formula1>
    </dataValidation>
    <dataValidation type="list" allowBlank="1" showInputMessage="1" showErrorMessage="1" sqref="C77:C85">
      <formula1>$N$37:$N$40</formula1>
    </dataValidation>
    <dataValidation type="list" allowBlank="1" showInputMessage="1" showErrorMessage="1" sqref="H77:H85">
      <formula1>$O$37:$O$45</formula1>
    </dataValidation>
    <dataValidation type="list" allowBlank="1" showInputMessage="1" showErrorMessage="1" sqref="H72:H76">
      <formula1>$O$36:$O$42</formula1>
    </dataValidation>
  </dataValidations>
  <printOptions/>
  <pageMargins left="0.75" right="0.75" top="1" bottom="1" header="0.5" footer="0.5"/>
  <pageSetup horizontalDpi="600" verticalDpi="600" orientation="portrait" paperSize="9" scale="64" r:id="rId1"/>
  <headerFooter alignWithMargins="0">
    <oddFooter>&amp;CWzór formularza pobrany ze strony: www.verum.pl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83"/>
  <sheetViews>
    <sheetView showGridLines="0" defaultGridColor="0" colorId="31" workbookViewId="0" topLeftCell="A1">
      <selection activeCell="B3" sqref="B3"/>
    </sheetView>
  </sheetViews>
  <sheetFormatPr defaultColWidth="0" defaultRowHeight="12.75"/>
  <cols>
    <col min="1" max="1" width="14.421875" style="51" customWidth="1"/>
    <col min="2" max="3" width="17.8515625" style="51" customWidth="1"/>
    <col min="4" max="4" width="16.7109375" style="51" customWidth="1"/>
    <col min="5" max="8" width="12.140625" style="51" customWidth="1"/>
    <col min="9" max="9" width="9.140625" style="51" customWidth="1"/>
    <col min="10" max="10" width="0" style="51" hidden="1" customWidth="1"/>
    <col min="11" max="11" width="18.28125" style="51" hidden="1" customWidth="1"/>
    <col min="12" max="12" width="15.28125" style="51" hidden="1" customWidth="1"/>
    <col min="13" max="13" width="11.421875" style="51" hidden="1" customWidth="1"/>
    <col min="14" max="16384" width="0" style="51" hidden="1" customWidth="1"/>
  </cols>
  <sheetData>
    <row r="1" spans="1:9" s="29" customFormat="1" ht="17.25" customHeight="1">
      <c r="A1" s="27" t="s">
        <v>45</v>
      </c>
      <c r="B1" s="28"/>
      <c r="C1" s="28"/>
      <c r="D1" s="28"/>
      <c r="E1" s="28"/>
      <c r="F1" s="28"/>
      <c r="G1" s="28"/>
      <c r="H1" s="28"/>
      <c r="I1" s="28"/>
    </row>
    <row r="2" spans="1:13" s="22" customFormat="1" ht="12.75">
      <c r="A2" s="30"/>
      <c r="B2" s="31" t="s">
        <v>46</v>
      </c>
      <c r="C2" s="30"/>
      <c r="D2" s="32"/>
      <c r="E2" s="32"/>
      <c r="F2" s="32"/>
      <c r="G2" s="32"/>
      <c r="H2" s="32"/>
      <c r="I2" s="30"/>
      <c r="K2" s="33"/>
      <c r="L2" s="33"/>
      <c r="M2" s="33"/>
    </row>
    <row r="3" spans="1:9" s="22" customFormat="1" ht="12.75">
      <c r="A3" s="31" t="s">
        <v>46</v>
      </c>
      <c r="B3" s="34"/>
      <c r="C3" s="35"/>
      <c r="D3" s="32"/>
      <c r="E3" s="32"/>
      <c r="F3" s="32"/>
      <c r="G3" s="32"/>
      <c r="H3" s="32"/>
      <c r="I3" s="30"/>
    </row>
    <row r="4" spans="1:9" s="22" customFormat="1" ht="12.75">
      <c r="A4" s="31"/>
      <c r="B4" s="35"/>
      <c r="C4" s="36" t="s">
        <v>47</v>
      </c>
      <c r="D4" s="37" t="s">
        <v>48</v>
      </c>
      <c r="E4" s="37" t="s">
        <v>49</v>
      </c>
      <c r="F4" s="37" t="s">
        <v>50</v>
      </c>
      <c r="G4" s="37" t="s">
        <v>51</v>
      </c>
      <c r="H4" s="37" t="s">
        <v>52</v>
      </c>
      <c r="I4" s="30"/>
    </row>
    <row r="5" spans="1:9" s="22" customFormat="1" ht="12.75">
      <c r="A5" s="31" t="s">
        <v>53</v>
      </c>
      <c r="B5" s="30"/>
      <c r="C5" s="38"/>
      <c r="D5" s="39">
        <f>ROUND((B3-INT(B3))*100,0)</f>
        <v>0</v>
      </c>
      <c r="E5" s="39">
        <f>IF(B3&gt;=1,VALUE(RIGHT(LEFT(INT(B3),LEN(INT(B3))),3)),0)</f>
        <v>0</v>
      </c>
      <c r="F5" s="39">
        <f>IF(B3&gt;=1000,VALUE(TEXT(RIGHT(LEFT(INT(B3),LEN(INT(B3))-3),3),"000")),0)</f>
        <v>0</v>
      </c>
      <c r="G5" s="39">
        <f>IF(B3&gt;=1000000,VALUE(TEXT(RIGHT(LEFT(INT(B3),LEN(INT(B3))-6),3),"000")),0)</f>
        <v>0</v>
      </c>
      <c r="H5" s="39">
        <f>IF(B3&gt;=1000000000,VALUE(TEXT(RIGHT(LEFT(INT(B3),LEN(INT(B3))-9),3),"000")),0)</f>
        <v>0</v>
      </c>
      <c r="I5" s="30"/>
    </row>
    <row r="6" spans="1:9" s="22" customFormat="1" ht="12.75">
      <c r="A6" s="31" t="s">
        <v>54</v>
      </c>
      <c r="B6" s="40"/>
      <c r="C6" s="40" t="str">
        <f>ROUND((B3-INT(B3))*100,0)&amp;"/"&amp;100&amp;" groszy"</f>
        <v>0/100 groszy</v>
      </c>
      <c r="D6" s="40" t="str">
        <f>IF(B3=0,"",IF(D5&lt;=20,IF(D5=0,"zero",INDEX(excelblog_Jednosci,D5)),INDEX(excelblog_Dziesiatki,INT(D5/10))&amp;IF(MOD(D5,10)," "&amp;INDEX(excelblog_Jednosci,MOD(D5,10)),"")))&amp;" "&amp;IF(B3=0,"",INDEX(IF(D5&lt;20,{"groszy";"grosz";"grosze";"groszy"},{"groszy";"grosze";"groszy"}),MATCH(IF(D5&lt;20,D5,MOD(D5,10)),IF(D5&lt;20,{0;1;2;5},{0;2;5}),1)))</f>
        <v> </v>
      </c>
      <c r="E6" s="41">
        <f>IF(OR(B3&lt;1,INT(E5/100)=0),"",INDEX(excelblog_Setki,INT(E5/100)))&amp;IF(E5-(INT(E5/100)*100)&lt;=20,IF(E5-(INT(E5/100)*100)=0,IF(OR(E5&gt;0,B3&lt;1),"","złotych")," "&amp;INDEX(excelblog_Jednosci,E5-(INT(E5/100)*100)))," "&amp;INDEX(excelblog_Dziesiatki,INT((E5-(INT(E5/100)*100))/10))&amp;IF(MOD((E5-(INT(E5/100)*100)),10)," "&amp;INDEX(excelblog_Jednosci,MOD((E5-(INT(E5/100)*100)),10)),""))&amp;IF(E5=0,""," "&amp;INDEX(IF(E5&lt;20,{"złotych";"złoty";"złote";"złotych"},{"złotych";"złote";"złotych"}),MATCH(IF(E5-(INT(E5/100)*100)&lt;20,E5-(INT(E5/100)*100),MOD((E5-(INT(E5/100)*100)),10)),IF(E5&lt;20,{0;1;2;5},{0;2;5}),1)))</f>
      </c>
      <c r="F6" s="41">
        <f>IF(OR(B3&lt;1,INT(F5/100)=0),"",INDEX(excelblog_Setki,INT(F5/100)))&amp;IF(F5-(INT(F5/100)*100)&lt;=20,IF(F5-(INT(F5/100)*100)=0,""," "&amp;INDEX(excelblog_Jednosci,F5-(INT(F5/100)*100)))," "&amp;INDEX(excelblog_Dziesiatki,INT((F5-(INT(F5/100)*100))/10))&amp;IF(MOD((F5-(INT(F5/100)*100)),10)," "&amp;INDEX(excelblog_Jednosci,MOD((F5-(INT(F5/100)*100)),10)),""))&amp;IF(F5=0,""," "&amp;INDEX(IF(F5&lt;20,{"";"tysiąc";"tysiące";"tysięcy"},{"tysięcy";"tysiące";"tysięcy"}),MATCH(IF(F5-(INT(F5/100)*100)&lt;20,F5-(INT(F5/100)*100),MOD((F5-(INT(F5/100)*100)),10)),IF(F5&lt;20,{0;1;2;5},{0;2;5}),1)))</f>
      </c>
      <c r="G6" s="41">
        <f>IF(OR(B3&lt;1,INT(G5/100)=0),"",INDEX(excelblog_Setki,INT(G5/100)))&amp;IF(G5-(INT(G5/100)*100)&lt;=20,IF(G5-(INT(G5/100)*100)=0,""," "&amp;INDEX(excelblog_Jednosci,G5-(INT(G5/100)*100)))," "&amp;INDEX(excelblog_Dziesiatki,INT((G5-(INT(G5/100)*100))/10))&amp;IF(MOD((G5-(INT(G5/100)*100)),10)," "&amp;INDEX(excelblog_Jednosci,MOD((G5-(INT(G5/100)*100)),10)),""))&amp;IF(G5=0,""," "&amp;INDEX(IF(G5&lt;20,{"";"milion";"miliony";"milion?w"},{"milion?w";"miliony";"milion?w"}),MATCH(IF(G5-(INT(G5/100)*100)&lt;20,G5-(INT(G5/100)*100),MOD((G5-(INT(G5/100)*100)),10)),IF(G5&lt;20,{0;1;2;5},{0;2;5}),1)))</f>
      </c>
      <c r="H6" s="40">
        <f>IF(OR(B3&lt;1,INT(H5/100)=0),"",INDEX(excelblog_Setki,INT(H5/100)))&amp;IF(H5-(INT(H5/100)*100)&lt;=20,IF(H5-(INT(H5/100)*100)=0,""," "&amp;INDEX(excelblog_Jednosci,H5-(INT(H5/100)*100)))," "&amp;INDEX(excelblog_Dziesiatki,INT((H5-(INT(H5/100)*100))/10))&amp;IF(MOD((H5-(INT(H5/100)*100)),10)," "&amp;INDEX(excelblog_Jednosci,MOD((H5-(INT(H5/100)*100)),10)),""))&amp;IF(H5=0,""," "&amp;INDEX(IF(H5&lt;20,{"";"miliard";"miliardy";"miliard?w"},{"miliard?w";"miliardy";"miliard?w"}),MATCH(IF(H5-(INT(H5/100)*100)&lt;20,H5-(INT(H5/100)*100),MOD((H5-(INT(H5/100)*100)),10)),IF(H5&lt;20,{0;1;2;5},{0;2;5}),1)))</f>
      </c>
      <c r="I6" s="40"/>
    </row>
    <row r="7" spans="1:9" s="22" customFormat="1" ht="12.75">
      <c r="A7" s="30"/>
      <c r="B7" s="30"/>
      <c r="C7" s="30"/>
      <c r="D7" s="32"/>
      <c r="E7" s="32"/>
      <c r="F7" s="32"/>
      <c r="G7" s="32"/>
      <c r="H7" s="32"/>
      <c r="I7" s="30"/>
    </row>
    <row r="8" spans="1:9" s="22" customFormat="1" ht="12.75">
      <c r="A8" s="31" t="s">
        <v>55</v>
      </c>
      <c r="B8" s="42" t="str">
        <f>IF(NOT(ISNUMBER(B3)),excelblog_Komunikat1,IF(OR((B3*10^-12)&gt;=1,B3&lt;0),excelblog_Komunikat2,IF(TRIM(H6)&lt;&gt;"",TRIM(H6)&amp;" ","")&amp;IF(TRIM(G6)&lt;&gt;"",TRIM(G6)&amp;" ","")&amp;IF(TRIM(F6)&lt;&gt;"",TRIM(F6)&amp;" ","")&amp;IF(TRIM(E6)&lt;&gt;"",TRIM(E6)&amp;" ","")&amp;IF(TRIM(D6)&lt;&gt;"",D6&amp;" ","")))</f>
        <v>W polu z kwotą nie znajduje się liczba</v>
      </c>
      <c r="C8" s="43"/>
      <c r="D8" s="43"/>
      <c r="E8" s="43"/>
      <c r="F8" s="43"/>
      <c r="G8" s="43"/>
      <c r="H8" s="43"/>
      <c r="I8" s="44"/>
    </row>
    <row r="9" spans="1:9" s="22" customFormat="1" ht="12.75">
      <c r="A9" s="31" t="s">
        <v>56</v>
      </c>
      <c r="B9" s="42" t="str">
        <f>IF(NOT(ISNUMBER(B3)),excelblog_Komunikat1,IF(OR((B3*10^-12)&gt;=1,B3&lt;0),excelblog_Komunikat2,IF(TRIM(H6)&lt;&gt;"",TRIM(H6)&amp;" ","")&amp;IF(TRIM(G6)&lt;&gt;"",TRIM(G6)&amp;" ","")&amp;IF(TRIM(F6)&lt;&gt;"",TRIM(F6)&amp;" ","")&amp;IF(TRIM(E6)&lt;&gt;"",TRIM(E6)&amp;", ","")&amp;IF(TRIM(D6)&lt;&gt;"",D6&amp;" ","")))</f>
        <v>W polu z kwotą nie znajduje się liczba</v>
      </c>
      <c r="C9" s="43"/>
      <c r="D9" s="43"/>
      <c r="E9" s="43"/>
      <c r="F9" s="43"/>
      <c r="G9" s="43"/>
      <c r="H9" s="43"/>
      <c r="I9" s="44"/>
    </row>
    <row r="10" spans="1:9" s="22" customFormat="1" ht="12.75">
      <c r="A10" s="31" t="s">
        <v>57</v>
      </c>
      <c r="B10" s="42" t="str">
        <f>IF(NOT(ISNUMBER(B3)),excelblog_Komunikat1,IF(OR((B3*10^-12)&gt;=1,B3&lt;0),excelblog_Komunikat2,IF(TRIM(H6)&lt;&gt;"",TRIM(H6)&amp;" ","")&amp;IF(TRIM(G6)&lt;&gt;"",TRIM(G6)&amp;" ","")&amp;IF(TRIM(F6)&lt;&gt;"",TRIM(F6)&amp;" ","")&amp;IF(TRIM(E6)&lt;&gt;"",TRIM(E6)&amp;" ","")&amp;IF(TRIM(D6)&lt;&gt;"",C6&amp;" ","")))</f>
        <v>W polu z kwotą nie znajduje się liczba</v>
      </c>
      <c r="C10" s="43"/>
      <c r="D10" s="43"/>
      <c r="E10" s="43"/>
      <c r="F10" s="43"/>
      <c r="G10" s="43"/>
      <c r="H10" s="43"/>
      <c r="I10" s="44"/>
    </row>
    <row r="11" spans="1:9" s="22" customFormat="1" ht="12.75">
      <c r="A11" s="31"/>
      <c r="B11" s="30"/>
      <c r="C11" s="30"/>
      <c r="D11" s="32"/>
      <c r="E11" s="32"/>
      <c r="F11" s="32"/>
      <c r="G11" s="32"/>
      <c r="H11" s="32"/>
      <c r="I11" s="30"/>
    </row>
    <row r="12" spans="1:9" s="48" customFormat="1" ht="12.75" customHeight="1">
      <c r="A12" s="45"/>
      <c r="B12" s="45"/>
      <c r="C12" s="45"/>
      <c r="D12" s="46"/>
      <c r="E12" s="46"/>
      <c r="F12" s="46"/>
      <c r="G12" s="46"/>
      <c r="H12" s="46"/>
      <c r="I12" s="47" t="s">
        <v>58</v>
      </c>
    </row>
    <row r="15" spans="1:9" ht="12.75">
      <c r="A15" s="49"/>
      <c r="B15" s="50"/>
      <c r="C15" s="50"/>
      <c r="D15" s="50"/>
      <c r="E15" s="50"/>
      <c r="F15" s="50"/>
      <c r="G15" s="50"/>
      <c r="H15" s="50"/>
      <c r="I15" s="50"/>
    </row>
    <row r="16" spans="1:13" ht="12.75">
      <c r="A16" s="52"/>
      <c r="B16" s="53" t="s">
        <v>46</v>
      </c>
      <c r="C16" s="52"/>
      <c r="D16" s="54"/>
      <c r="E16" s="54"/>
      <c r="F16" s="54"/>
      <c r="G16" s="54"/>
      <c r="H16" s="54"/>
      <c r="I16" s="52"/>
      <c r="K16" s="55"/>
      <c r="L16" s="55"/>
      <c r="M16" s="55"/>
    </row>
    <row r="17" spans="1:9" ht="12.75">
      <c r="A17" s="53" t="s">
        <v>46</v>
      </c>
      <c r="B17" s="34"/>
      <c r="C17" s="56"/>
      <c r="D17" s="54"/>
      <c r="E17" s="54"/>
      <c r="F17" s="54"/>
      <c r="G17" s="54"/>
      <c r="H17" s="54"/>
      <c r="I17" s="52"/>
    </row>
    <row r="18" spans="1:9" ht="12.75">
      <c r="A18" s="53"/>
      <c r="B18" s="56"/>
      <c r="C18" s="57" t="s">
        <v>47</v>
      </c>
      <c r="D18" s="58" t="s">
        <v>48</v>
      </c>
      <c r="E18" s="58" t="s">
        <v>49</v>
      </c>
      <c r="F18" s="58" t="s">
        <v>50</v>
      </c>
      <c r="G18" s="58" t="s">
        <v>51</v>
      </c>
      <c r="H18" s="58" t="s">
        <v>52</v>
      </c>
      <c r="I18" s="52"/>
    </row>
    <row r="19" spans="1:9" ht="12.75">
      <c r="A19" s="53" t="s">
        <v>53</v>
      </c>
      <c r="B19" s="52"/>
      <c r="C19" s="59"/>
      <c r="D19" s="60">
        <f>ROUND((B17-INT(B17))*100,0)</f>
        <v>0</v>
      </c>
      <c r="E19" s="60">
        <f>IF(B17&gt;=1,VALUE(RIGHT(LEFT(INT(B17),LEN(INT(B17))),3)),0)</f>
        <v>0</v>
      </c>
      <c r="F19" s="60">
        <f>IF(B17&gt;=1000,VALUE(TEXT(RIGHT(LEFT(INT(B17),LEN(INT(B17))-3),3),"000")),0)</f>
        <v>0</v>
      </c>
      <c r="G19" s="60">
        <f>IF(B17&gt;=1000000,VALUE(TEXT(RIGHT(LEFT(INT(B17),LEN(INT(B17))-6),3),"000")),0)</f>
        <v>0</v>
      </c>
      <c r="H19" s="60">
        <f>IF(B17&gt;=1000000000,VALUE(TEXT(RIGHT(LEFT(INT(B17),LEN(INT(B17))-9),3),"000")),0)</f>
        <v>0</v>
      </c>
      <c r="I19" s="52"/>
    </row>
    <row r="20" spans="1:9" ht="12.75">
      <c r="A20" s="53" t="s">
        <v>54</v>
      </c>
      <c r="B20" s="61"/>
      <c r="C20" s="61" t="str">
        <f>ROUND((B17-INT(B17))*100,0)&amp;"/"&amp;100&amp;" groszy"</f>
        <v>0/100 groszy</v>
      </c>
      <c r="D20" s="61" t="str">
        <f>IF(B17=0,"",IF(D19&lt;=20,IF(D19=0,"zero",INDEX(excelblog_Jednosci,D19)),INDEX(excelblog_Dziesiatki,INT(D19/10))&amp;IF(MOD(D19,10)," "&amp;INDEX(excelblog_Jednosci,MOD(D19,10)),"")))&amp;" "&amp;IF(B17=0,"",INDEX(IF(D19&lt;20,{"groszy";"grosz";"grosze";"groszy"},{"groszy";"grosze";"groszy"}),MATCH(IF(D19&lt;20,D19,MOD(D19,10)),IF(D19&lt;20,{0;1;2;5},{0;2;5}),1)))</f>
        <v> </v>
      </c>
      <c r="E20" s="62">
        <f>IF(OR(B17&lt;1,INT(E19/100)=0),"",INDEX(excelblog_Setki,INT(E19/100)))&amp;IF(E19-(INT(E19/100)*100)&lt;=20,IF(E19-(INT(E19/100)*100)=0,IF(OR(E19&gt;0,B17&lt;1),"","złotych")," "&amp;INDEX(excelblog_Jednosci,E19-(INT(E19/100)*100)))," "&amp;INDEX(excelblog_Dziesiatki,INT((E19-(INT(E19/100)*100))/10))&amp;IF(MOD((E19-(INT(E19/100)*100)),10)," "&amp;INDEX(excelblog_Jednosci,MOD((E19-(INT(E19/100)*100)),10)),""))&amp;IF(E19=0,""," "&amp;INDEX(IF(E19&lt;20,{"złotych";"złoty";"złote";"złotych"},{"złotych";"złote";"złotych"}),MATCH(IF(E19-(INT(E19/100)*100)&lt;20,E19-(INT(E19/100)*100),MOD((E19-(INT(E19/100)*100)),10)),IF(E19&lt;20,{0;1;2;5},{0;2;5}),1)))</f>
      </c>
      <c r="F20" s="62">
        <f>IF(OR(B17&lt;1,INT(F19/100)=0),"",INDEX(excelblog_Setki,INT(F19/100)))&amp;IF(F19-(INT(F19/100)*100)&lt;=20,IF(F19-(INT(F19/100)*100)=0,""," "&amp;INDEX(excelblog_Jednosci,F19-(INT(F19/100)*100)))," "&amp;INDEX(excelblog_Dziesiatki,INT((F19-(INT(F19/100)*100))/10))&amp;IF(MOD((F19-(INT(F19/100)*100)),10)," "&amp;INDEX(excelblog_Jednosci,MOD((F19-(INT(F19/100)*100)),10)),""))&amp;IF(F19=0,""," "&amp;INDEX(IF(F19&lt;20,{"";"tysiąc";"tysiące";"tysięcy"},{"tysięcy";"tysiące";"tysięcy"}),MATCH(IF(F19-(INT(F19/100)*100)&lt;20,F19-(INT(F19/100)*100),MOD((F19-(INT(F19/100)*100)),10)),IF(F19&lt;20,{0;1;2;5},{0;2;5}),1)))</f>
      </c>
      <c r="G20" s="62">
        <f>IF(OR(B17&lt;1,INT(G19/100)=0),"",INDEX(excelblog_Setki,INT(G19/100)))&amp;IF(G19-(INT(G19/100)*100)&lt;=20,IF(G19-(INT(G19/100)*100)=0,""," "&amp;INDEX(excelblog_Jednosci,G19-(INT(G19/100)*100)))," "&amp;INDEX(excelblog_Dziesiatki,INT((G19-(INT(G19/100)*100))/10))&amp;IF(MOD((G19-(INT(G19/100)*100)),10)," "&amp;INDEX(excelblog_Jednosci,MOD((G19-(INT(G19/100)*100)),10)),""))&amp;IF(G19=0,""," "&amp;INDEX(IF(G19&lt;20,{"";"milion";"miliony";"milion?w"},{"milion?w";"miliony";"milion?w"}),MATCH(IF(G19-(INT(G19/100)*100)&lt;20,G19-(INT(G19/100)*100),MOD((G19-(INT(G19/100)*100)),10)),IF(G19&lt;20,{0;1;2;5},{0;2;5}),1)))</f>
      </c>
      <c r="H20" s="61">
        <f>IF(OR(B17&lt;1,INT(H19/100)=0),"",INDEX(excelblog_Setki,INT(H19/100)))&amp;IF(H19-(INT(H19/100)*100)&lt;=20,IF(H19-(INT(H19/100)*100)=0,""," "&amp;INDEX(excelblog_Jednosci,H19-(INT(H19/100)*100)))," "&amp;INDEX(excelblog_Dziesiatki,INT((H19-(INT(H19/100)*100))/10))&amp;IF(MOD((H19-(INT(H19/100)*100)),10)," "&amp;INDEX(excelblog_Jednosci,MOD((H19-(INT(H19/100)*100)),10)),""))&amp;IF(H19=0,""," "&amp;INDEX(IF(H19&lt;20,{"";"miliard";"miliardy";"miliard?w"},{"miliard?w";"miliardy";"miliard?w"}),MATCH(IF(H19-(INT(H19/100)*100)&lt;20,H19-(INT(H19/100)*100),MOD((H19-(INT(H19/100)*100)),10)),IF(H19&lt;20,{0;1;2;5},{0;2;5}),1)))</f>
      </c>
      <c r="I20" s="61"/>
    </row>
    <row r="21" spans="1:9" ht="12.75">
      <c r="A21" s="52"/>
      <c r="B21" s="52"/>
      <c r="C21" s="52"/>
      <c r="D21" s="54"/>
      <c r="E21" s="54"/>
      <c r="F21" s="54"/>
      <c r="G21" s="54"/>
      <c r="H21" s="54"/>
      <c r="I21" s="52"/>
    </row>
    <row r="22" spans="1:9" ht="12.75">
      <c r="A22" s="53" t="s">
        <v>55</v>
      </c>
      <c r="B22" s="42" t="str">
        <f>IF(NOT(ISNUMBER(B17)),excelblog_Komunikat1,IF(OR((B17*10^-12)&gt;=1,B17&lt;0),excelblog_Komunikat2,IF(TRIM(H20)&lt;&gt;"",TRIM(H20)&amp;" ","")&amp;IF(TRIM(G20)&lt;&gt;"",TRIM(G20)&amp;" ","")&amp;IF(TRIM(F20)&lt;&gt;"",TRIM(F20)&amp;" ","")&amp;IF(TRIM(E20)&lt;&gt;"",TRIM(E20)&amp;" ","")&amp;IF(TRIM(D20)&lt;&gt;"",D20&amp;" ","")))</f>
        <v>W polu z kwotą nie znajduje się liczba</v>
      </c>
      <c r="C22" s="43"/>
      <c r="D22" s="43"/>
      <c r="E22" s="43"/>
      <c r="F22" s="43"/>
      <c r="G22" s="43"/>
      <c r="H22" s="43"/>
      <c r="I22" s="44"/>
    </row>
    <row r="23" spans="1:9" ht="12.75">
      <c r="A23" s="53" t="s">
        <v>56</v>
      </c>
      <c r="B23" s="42" t="str">
        <f>IF(NOT(ISNUMBER(B17)),excelblog_Komunikat1,IF(OR((B17*10^-12)&gt;=1,B17&lt;0),excelblog_Komunikat2,IF(TRIM(H20)&lt;&gt;"",TRIM(H20)&amp;" ","")&amp;IF(TRIM(G20)&lt;&gt;"",TRIM(G20)&amp;" ","")&amp;IF(TRIM(F20)&lt;&gt;"",TRIM(F20)&amp;" ","")&amp;IF(TRIM(E20)&lt;&gt;"",TRIM(E20)&amp;", ","")&amp;IF(TRIM(D20)&lt;&gt;"",D20&amp;" ","")))</f>
        <v>W polu z kwotą nie znajduje się liczba</v>
      </c>
      <c r="C23" s="43"/>
      <c r="D23" s="43"/>
      <c r="E23" s="43"/>
      <c r="F23" s="43"/>
      <c r="G23" s="43"/>
      <c r="H23" s="43"/>
      <c r="I23" s="44"/>
    </row>
    <row r="24" spans="1:9" ht="12.75">
      <c r="A24" s="53" t="s">
        <v>57</v>
      </c>
      <c r="B24" s="42" t="str">
        <f>IF(NOT(ISNUMBER(B17)),excelblog_Komunikat1,IF(OR((B17*10^-12)&gt;=1,B17&lt;0),excelblog_Komunikat2,IF(TRIM(H20)&lt;&gt;"",TRIM(H20)&amp;" ","")&amp;IF(TRIM(G20)&lt;&gt;"",TRIM(G20)&amp;" ","")&amp;IF(TRIM(F20)&lt;&gt;"",TRIM(F20)&amp;" ","")&amp;IF(TRIM(E20)&lt;&gt;"",TRIM(E20)&amp;" ","")&amp;IF(TRIM(D20)&lt;&gt;"",C20&amp;" ","")))</f>
        <v>W polu z kwotą nie znajduje się liczba</v>
      </c>
      <c r="C24" s="43"/>
      <c r="D24" s="43"/>
      <c r="E24" s="43"/>
      <c r="F24" s="43"/>
      <c r="G24" s="43"/>
      <c r="H24" s="43"/>
      <c r="I24" s="44"/>
    </row>
    <row r="25" spans="1:9" ht="12.75">
      <c r="A25" s="53"/>
      <c r="B25" s="52"/>
      <c r="C25" s="52"/>
      <c r="D25" s="54"/>
      <c r="E25" s="54"/>
      <c r="F25" s="54"/>
      <c r="G25" s="54"/>
      <c r="H25" s="54"/>
      <c r="I25" s="52"/>
    </row>
    <row r="26" spans="1:9" s="66" customFormat="1" ht="12.75" customHeight="1">
      <c r="A26" s="63"/>
      <c r="B26" s="63"/>
      <c r="C26" s="63"/>
      <c r="D26" s="64"/>
      <c r="E26" s="64"/>
      <c r="F26" s="64"/>
      <c r="G26" s="64"/>
      <c r="H26" s="64"/>
      <c r="I26" s="65" t="s">
        <v>58</v>
      </c>
    </row>
    <row r="29" spans="1:9" ht="12.75">
      <c r="A29" s="49"/>
      <c r="B29" s="50"/>
      <c r="C29" s="50"/>
      <c r="D29" s="50"/>
      <c r="E29" s="50"/>
      <c r="F29" s="50"/>
      <c r="G29" s="50"/>
      <c r="H29" s="50"/>
      <c r="I29" s="50"/>
    </row>
    <row r="30" spans="1:13" ht="12.75">
      <c r="A30" s="52"/>
      <c r="B30" s="53" t="s">
        <v>46</v>
      </c>
      <c r="C30" s="52"/>
      <c r="D30" s="54"/>
      <c r="E30" s="54"/>
      <c r="F30" s="54"/>
      <c r="G30" s="54"/>
      <c r="H30" s="54"/>
      <c r="I30" s="52"/>
      <c r="K30" s="55"/>
      <c r="L30" s="55"/>
      <c r="M30" s="55"/>
    </row>
    <row r="31" spans="1:9" ht="12.75">
      <c r="A31" s="53" t="s">
        <v>46</v>
      </c>
      <c r="B31" s="34"/>
      <c r="C31" s="56"/>
      <c r="D31" s="54"/>
      <c r="E31" s="54"/>
      <c r="F31" s="54"/>
      <c r="G31" s="54"/>
      <c r="H31" s="54"/>
      <c r="I31" s="52"/>
    </row>
    <row r="32" spans="1:9" ht="12.75">
      <c r="A32" s="53"/>
      <c r="B32" s="56"/>
      <c r="C32" s="57" t="s">
        <v>47</v>
      </c>
      <c r="D32" s="58" t="s">
        <v>48</v>
      </c>
      <c r="E32" s="58" t="s">
        <v>49</v>
      </c>
      <c r="F32" s="58" t="s">
        <v>50</v>
      </c>
      <c r="G32" s="58" t="s">
        <v>51</v>
      </c>
      <c r="H32" s="58" t="s">
        <v>52</v>
      </c>
      <c r="I32" s="52"/>
    </row>
    <row r="33" spans="1:9" ht="12.75">
      <c r="A33" s="53" t="s">
        <v>53</v>
      </c>
      <c r="B33" s="52"/>
      <c r="C33" s="59"/>
      <c r="D33" s="60">
        <f>ROUND((B31-INT(B31))*100,0)</f>
        <v>0</v>
      </c>
      <c r="E33" s="60">
        <f>IF(B31&gt;=1,VALUE(RIGHT(LEFT(INT(B31),LEN(INT(B31))),3)),0)</f>
        <v>0</v>
      </c>
      <c r="F33" s="60">
        <f>IF(B31&gt;=1000,VALUE(TEXT(RIGHT(LEFT(INT(B31),LEN(INT(B31))-3),3),"000")),0)</f>
        <v>0</v>
      </c>
      <c r="G33" s="60">
        <f>IF(B31&gt;=1000000,VALUE(TEXT(RIGHT(LEFT(INT(B31),LEN(INT(B31))-6),3),"000")),0)</f>
        <v>0</v>
      </c>
      <c r="H33" s="60">
        <f>IF(B31&gt;=1000000000,VALUE(TEXT(RIGHT(LEFT(INT(B31),LEN(INT(B31))-9),3),"000")),0)</f>
        <v>0</v>
      </c>
      <c r="I33" s="52"/>
    </row>
    <row r="34" spans="1:9" ht="12.75">
      <c r="A34" s="53" t="s">
        <v>54</v>
      </c>
      <c r="B34" s="61"/>
      <c r="C34" s="61" t="str">
        <f>ROUND((B31-INT(B31))*100,0)&amp;"/"&amp;100&amp;" groszy"</f>
        <v>0/100 groszy</v>
      </c>
      <c r="D34" s="61" t="str">
        <f>IF(B31=0,"",IF(D33&lt;=20,IF(D33=0,"zero",INDEX(excelblog_Jednosci,D33)),INDEX(excelblog_Dziesiatki,INT(D33/10))&amp;IF(MOD(D33,10)," "&amp;INDEX(excelblog_Jednosci,MOD(D33,10)),"")))&amp;" "&amp;IF(B31=0,"",INDEX(IF(D33&lt;20,{"groszy";"grosz";"grosze";"groszy"},{"groszy";"grosze";"groszy"}),MATCH(IF(D33&lt;20,D33,MOD(D33,10)),IF(D33&lt;20,{0;1;2;5},{0;2;5}),1)))</f>
        <v> </v>
      </c>
      <c r="E34" s="62">
        <f>IF(OR(B31&lt;1,INT(E33/100)=0),"",INDEX(excelblog_Setki,INT(E33/100)))&amp;IF(E33-(INT(E33/100)*100)&lt;=20,IF(E33-(INT(E33/100)*100)=0,IF(OR(E33&gt;0,B31&lt;1),"","złotych")," "&amp;INDEX(excelblog_Jednosci,E33-(INT(E33/100)*100)))," "&amp;INDEX(excelblog_Dziesiatki,INT((E33-(INT(E33/100)*100))/10))&amp;IF(MOD((E33-(INT(E33/100)*100)),10)," "&amp;INDEX(excelblog_Jednosci,MOD((E33-(INT(E33/100)*100)),10)),""))&amp;IF(E33=0,""," "&amp;INDEX(IF(E33&lt;20,{"złotych";"złoty";"złote";"złotych"},{"złotych";"złote";"złotych"}),MATCH(IF(E33-(INT(E33/100)*100)&lt;20,E33-(INT(E33/100)*100),MOD((E33-(INT(E33/100)*100)),10)),IF(E33&lt;20,{0;1;2;5},{0;2;5}),1)))</f>
      </c>
      <c r="F34" s="62">
        <f>IF(OR(B31&lt;1,INT(F33/100)=0),"",INDEX(excelblog_Setki,INT(F33/100)))&amp;IF(F33-(INT(F33/100)*100)&lt;=20,IF(F33-(INT(F33/100)*100)=0,""," "&amp;INDEX(excelblog_Jednosci,F33-(INT(F33/100)*100)))," "&amp;INDEX(excelblog_Dziesiatki,INT((F33-(INT(F33/100)*100))/10))&amp;IF(MOD((F33-(INT(F33/100)*100)),10)," "&amp;INDEX(excelblog_Jednosci,MOD((F33-(INT(F33/100)*100)),10)),""))&amp;IF(F33=0,""," "&amp;INDEX(IF(F33&lt;20,{"";"tysiąc";"tysiące";"tysięcy"},{"tysięcy";"tysiące";"tysięcy"}),MATCH(IF(F33-(INT(F33/100)*100)&lt;20,F33-(INT(F33/100)*100),MOD((F33-(INT(F33/100)*100)),10)),IF(F33&lt;20,{0;1;2;5},{0;2;5}),1)))</f>
      </c>
      <c r="G34" s="62">
        <f>IF(OR(B31&lt;1,INT(G33/100)=0),"",INDEX(excelblog_Setki,INT(G33/100)))&amp;IF(G33-(INT(G33/100)*100)&lt;=20,IF(G33-(INT(G33/100)*100)=0,""," "&amp;INDEX(excelblog_Jednosci,G33-(INT(G33/100)*100)))," "&amp;INDEX(excelblog_Dziesiatki,INT((G33-(INT(G33/100)*100))/10))&amp;IF(MOD((G33-(INT(G33/100)*100)),10)," "&amp;INDEX(excelblog_Jednosci,MOD((G33-(INT(G33/100)*100)),10)),""))&amp;IF(G33=0,""," "&amp;INDEX(IF(G33&lt;20,{"";"milion";"miliony";"milion?w"},{"milion?w";"miliony";"milion?w"}),MATCH(IF(G33-(INT(G33/100)*100)&lt;20,G33-(INT(G33/100)*100),MOD((G33-(INT(G33/100)*100)),10)),IF(G33&lt;20,{0;1;2;5},{0;2;5}),1)))</f>
      </c>
      <c r="H34" s="61">
        <f>IF(OR(B31&lt;1,INT(H33/100)=0),"",INDEX(excelblog_Setki,INT(H33/100)))&amp;IF(H33-(INT(H33/100)*100)&lt;=20,IF(H33-(INT(H33/100)*100)=0,""," "&amp;INDEX(excelblog_Jednosci,H33-(INT(H33/100)*100)))," "&amp;INDEX(excelblog_Dziesiatki,INT((H33-(INT(H33/100)*100))/10))&amp;IF(MOD((H33-(INT(H33/100)*100)),10)," "&amp;INDEX(excelblog_Jednosci,MOD((H33-(INT(H33/100)*100)),10)),""))&amp;IF(H33=0,""," "&amp;INDEX(IF(H33&lt;20,{"";"miliard";"miliardy";"miliard?w"},{"miliard?w";"miliardy";"miliard?w"}),MATCH(IF(H33-(INT(H33/100)*100)&lt;20,H33-(INT(H33/100)*100),MOD((H33-(INT(H33/100)*100)),10)),IF(H33&lt;20,{0;1;2;5},{0;2;5}),1)))</f>
      </c>
      <c r="I34" s="61"/>
    </row>
    <row r="35" spans="1:9" ht="12.75">
      <c r="A35" s="52"/>
      <c r="B35" s="52"/>
      <c r="C35" s="52"/>
      <c r="D35" s="54"/>
      <c r="E35" s="54"/>
      <c r="F35" s="54"/>
      <c r="G35" s="54"/>
      <c r="H35" s="54"/>
      <c r="I35" s="52"/>
    </row>
    <row r="36" spans="1:9" ht="12.75">
      <c r="A36" s="53" t="s">
        <v>55</v>
      </c>
      <c r="B36" s="42" t="str">
        <f>IF(NOT(ISNUMBER(B31)),excelblog_Komunikat1,IF(OR((B31*10^-12)&gt;=1,B31&lt;0),excelblog_Komunikat2,IF(TRIM(H34)&lt;&gt;"",TRIM(H34)&amp;" ","")&amp;IF(TRIM(G34)&lt;&gt;"",TRIM(G34)&amp;" ","")&amp;IF(TRIM(F34)&lt;&gt;"",TRIM(F34)&amp;" ","")&amp;IF(TRIM(E34)&lt;&gt;"",TRIM(E34)&amp;" ","")&amp;IF(TRIM(D34)&lt;&gt;"",D34&amp;" ","")))</f>
        <v>W polu z kwotą nie znajduje się liczba</v>
      </c>
      <c r="C36" s="43"/>
      <c r="D36" s="43"/>
      <c r="E36" s="43"/>
      <c r="F36" s="43"/>
      <c r="G36" s="43"/>
      <c r="H36" s="43"/>
      <c r="I36" s="44"/>
    </row>
    <row r="37" spans="1:9" ht="12.75">
      <c r="A37" s="53" t="s">
        <v>56</v>
      </c>
      <c r="B37" s="42" t="str">
        <f>IF(NOT(ISNUMBER(B31)),excelblog_Komunikat1,IF(OR((B31*10^-12)&gt;=1,B31&lt;0),excelblog_Komunikat2,IF(TRIM(H34)&lt;&gt;"",TRIM(H34)&amp;" ","")&amp;IF(TRIM(G34)&lt;&gt;"",TRIM(G34)&amp;" ","")&amp;IF(TRIM(F34)&lt;&gt;"",TRIM(F34)&amp;" ","")&amp;IF(TRIM(E34)&lt;&gt;"",TRIM(E34)&amp;", ","")&amp;IF(TRIM(D34)&lt;&gt;"",D34&amp;" ","")))</f>
        <v>W polu z kwotą nie znajduje się liczba</v>
      </c>
      <c r="C37" s="43"/>
      <c r="D37" s="43"/>
      <c r="E37" s="43"/>
      <c r="F37" s="43"/>
      <c r="G37" s="43"/>
      <c r="H37" s="43"/>
      <c r="I37" s="44"/>
    </row>
    <row r="38" spans="1:9" ht="12.75">
      <c r="A38" s="53" t="s">
        <v>57</v>
      </c>
      <c r="B38" s="42" t="str">
        <f>IF(NOT(ISNUMBER(B31)),excelblog_Komunikat1,IF(OR((B31*10^-12)&gt;=1,B31&lt;0),excelblog_Komunikat2,IF(TRIM(H34)&lt;&gt;"",TRIM(H34)&amp;" ","")&amp;IF(TRIM(G34)&lt;&gt;"",TRIM(G34)&amp;" ","")&amp;IF(TRIM(F34)&lt;&gt;"",TRIM(F34)&amp;" ","")&amp;IF(TRIM(E34)&lt;&gt;"",TRIM(E34)&amp;" ","")&amp;IF(TRIM(D34)&lt;&gt;"",C34&amp;" ","")))</f>
        <v>W polu z kwotą nie znajduje się liczba</v>
      </c>
      <c r="C38" s="43"/>
      <c r="D38" s="43"/>
      <c r="E38" s="43"/>
      <c r="F38" s="43"/>
      <c r="G38" s="43"/>
      <c r="H38" s="43"/>
      <c r="I38" s="44"/>
    </row>
    <row r="39" spans="1:9" ht="12.75">
      <c r="A39" s="53"/>
      <c r="B39" s="52"/>
      <c r="C39" s="52"/>
      <c r="D39" s="54"/>
      <c r="E39" s="54"/>
      <c r="F39" s="54"/>
      <c r="G39" s="54"/>
      <c r="H39" s="54"/>
      <c r="I39" s="52"/>
    </row>
    <row r="40" spans="1:9" s="66" customFormat="1" ht="12.75" customHeight="1">
      <c r="A40" s="63"/>
      <c r="B40" s="63"/>
      <c r="C40" s="63"/>
      <c r="D40" s="64"/>
      <c r="E40" s="64"/>
      <c r="F40" s="64"/>
      <c r="G40" s="64"/>
      <c r="H40" s="64"/>
      <c r="I40" s="65" t="s">
        <v>58</v>
      </c>
    </row>
    <row r="44" spans="1:9" ht="12.75">
      <c r="A44" s="49"/>
      <c r="B44" s="50"/>
      <c r="C44" s="50"/>
      <c r="D44" s="50"/>
      <c r="E44" s="50"/>
      <c r="F44" s="50"/>
      <c r="G44" s="50"/>
      <c r="H44" s="50"/>
      <c r="I44" s="50"/>
    </row>
    <row r="45" spans="1:9" ht="12.75">
      <c r="A45" s="52"/>
      <c r="B45" s="53" t="s">
        <v>46</v>
      </c>
      <c r="C45" s="52"/>
      <c r="D45" s="54"/>
      <c r="E45" s="54"/>
      <c r="F45" s="54"/>
      <c r="G45" s="54"/>
      <c r="H45" s="54"/>
      <c r="I45" s="52"/>
    </row>
    <row r="46" spans="1:9" ht="12.75">
      <c r="A46" s="53" t="s">
        <v>46</v>
      </c>
      <c r="B46" s="34"/>
      <c r="C46" s="56"/>
      <c r="D46" s="54"/>
      <c r="E46" s="54"/>
      <c r="F46" s="54"/>
      <c r="G46" s="54"/>
      <c r="H46" s="54"/>
      <c r="I46" s="52"/>
    </row>
    <row r="47" spans="1:9" ht="12.75">
      <c r="A47" s="53"/>
      <c r="B47" s="56"/>
      <c r="C47" s="57" t="s">
        <v>47</v>
      </c>
      <c r="D47" s="58" t="s">
        <v>48</v>
      </c>
      <c r="E47" s="58" t="s">
        <v>49</v>
      </c>
      <c r="F47" s="58" t="s">
        <v>50</v>
      </c>
      <c r="G47" s="58" t="s">
        <v>51</v>
      </c>
      <c r="H47" s="58" t="s">
        <v>52</v>
      </c>
      <c r="I47" s="52"/>
    </row>
    <row r="48" spans="1:9" ht="12.75">
      <c r="A48" s="53" t="s">
        <v>53</v>
      </c>
      <c r="B48" s="52"/>
      <c r="C48" s="59"/>
      <c r="D48" s="60">
        <f>ROUND((B46-INT(B46))*100,0)</f>
        <v>0</v>
      </c>
      <c r="E48" s="60">
        <f>IF(B46&gt;=1,VALUE(RIGHT(LEFT(INT(B46),LEN(INT(B46))),3)),0)</f>
        <v>0</v>
      </c>
      <c r="F48" s="60">
        <f>IF(B46&gt;=1000,VALUE(TEXT(RIGHT(LEFT(INT(B46),LEN(INT(B46))-3),3),"000")),0)</f>
        <v>0</v>
      </c>
      <c r="G48" s="60">
        <f>IF(B46&gt;=1000000,VALUE(TEXT(RIGHT(LEFT(INT(B46),LEN(INT(B46))-6),3),"000")),0)</f>
        <v>0</v>
      </c>
      <c r="H48" s="60">
        <f>IF(B46&gt;=1000000000,VALUE(TEXT(RIGHT(LEFT(INT(B46),LEN(INT(B46))-9),3),"000")),0)</f>
        <v>0</v>
      </c>
      <c r="I48" s="52"/>
    </row>
    <row r="49" spans="1:9" ht="12.75">
      <c r="A49" s="53" t="s">
        <v>54</v>
      </c>
      <c r="B49" s="61"/>
      <c r="C49" s="61" t="str">
        <f>ROUND((B46-INT(B46))*100,0)&amp;"/"&amp;100&amp;" groszy"</f>
        <v>0/100 groszy</v>
      </c>
      <c r="D49" s="61" t="str">
        <f>IF(B46=0,"",IF(D48&lt;=20,IF(D48=0,"zero",INDEX(excelblog_Jednosci,D48)),INDEX(excelblog_Dziesiatki,INT(D48/10))&amp;IF(MOD(D48,10)," "&amp;INDEX(excelblog_Jednosci,MOD(D48,10)),"")))&amp;" "&amp;IF(B46=0,"",INDEX(IF(D48&lt;20,{"groszy";"grosz";"grosze";"groszy"},{"groszy";"grosze";"groszy"}),MATCH(IF(D48&lt;20,D48,MOD(D48,10)),IF(D48&lt;20,{0;1;2;5},{0;2;5}),1)))</f>
        <v> </v>
      </c>
      <c r="E49" s="62">
        <f>IF(OR(B46&lt;1,INT(E48/100)=0),"",INDEX(excelblog_Setki,INT(E48/100)))&amp;IF(E48-(INT(E48/100)*100)&lt;=20,IF(E48-(INT(E48/100)*100)=0,IF(OR(E48&gt;0,B46&lt;1),"","złotych")," "&amp;INDEX(excelblog_Jednosci,E48-(INT(E48/100)*100)))," "&amp;INDEX(excelblog_Dziesiatki,INT((E48-(INT(E48/100)*100))/10))&amp;IF(MOD((E48-(INT(E48/100)*100)),10)," "&amp;INDEX(excelblog_Jednosci,MOD((E48-(INT(E48/100)*100)),10)),""))&amp;IF(E48=0,""," "&amp;INDEX(IF(E48&lt;20,{"złotych";"złoty";"złote";"złotych"},{"złotych";"złote";"złotych"}),MATCH(IF(E48-(INT(E48/100)*100)&lt;20,E48-(INT(E48/100)*100),MOD((E48-(INT(E48/100)*100)),10)),IF(E48&lt;20,{0;1;2;5},{0;2;5}),1)))</f>
      </c>
      <c r="F49" s="62">
        <f>IF(OR(B46&lt;1,INT(F48/100)=0),"",INDEX(excelblog_Setki,INT(F48/100)))&amp;IF(F48-(INT(F48/100)*100)&lt;=20,IF(F48-(INT(F48/100)*100)=0,""," "&amp;INDEX(excelblog_Jednosci,F48-(INT(F48/100)*100)))," "&amp;INDEX(excelblog_Dziesiatki,INT((F48-(INT(F48/100)*100))/10))&amp;IF(MOD((F48-(INT(F48/100)*100)),10)," "&amp;INDEX(excelblog_Jednosci,MOD((F48-(INT(F48/100)*100)),10)),""))&amp;IF(F48=0,""," "&amp;INDEX(IF(F48&lt;20,{"";"tysiąc";"tysiące";"tysięcy"},{"tysięcy";"tysiące";"tysięcy"}),MATCH(IF(F48-(INT(F48/100)*100)&lt;20,F48-(INT(F48/100)*100),MOD((F48-(INT(F48/100)*100)),10)),IF(F48&lt;20,{0;1;2;5},{0;2;5}),1)))</f>
      </c>
      <c r="G49" s="62">
        <f>IF(OR(B46&lt;1,INT(G48/100)=0),"",INDEX(excelblog_Setki,INT(G48/100)))&amp;IF(G48-(INT(G48/100)*100)&lt;=20,IF(G48-(INT(G48/100)*100)=0,""," "&amp;INDEX(excelblog_Jednosci,G48-(INT(G48/100)*100)))," "&amp;INDEX(excelblog_Dziesiatki,INT((G48-(INT(G48/100)*100))/10))&amp;IF(MOD((G48-(INT(G48/100)*100)),10)," "&amp;INDEX(excelblog_Jednosci,MOD((G48-(INT(G48/100)*100)),10)),""))&amp;IF(G48=0,""," "&amp;INDEX(IF(G48&lt;20,{"";"milion";"miliony";"milion?w"},{"milion?w";"miliony";"milion?w"}),MATCH(IF(G48-(INT(G48/100)*100)&lt;20,G48-(INT(G48/100)*100),MOD((G48-(INT(G48/100)*100)),10)),IF(G48&lt;20,{0;1;2;5},{0;2;5}),1)))</f>
      </c>
      <c r="H49" s="61">
        <f>IF(OR(B46&lt;1,INT(H48/100)=0),"",INDEX(excelblog_Setki,INT(H48/100)))&amp;IF(H48-(INT(H48/100)*100)&lt;=20,IF(H48-(INT(H48/100)*100)=0,""," "&amp;INDEX(excelblog_Jednosci,H48-(INT(H48/100)*100)))," "&amp;INDEX(excelblog_Dziesiatki,INT((H48-(INT(H48/100)*100))/10))&amp;IF(MOD((H48-(INT(H48/100)*100)),10)," "&amp;INDEX(excelblog_Jednosci,MOD((H48-(INT(H48/100)*100)),10)),""))&amp;IF(H48=0,""," "&amp;INDEX(IF(H48&lt;20,{"";"miliard";"miliardy";"miliard?w"},{"miliard?w";"miliardy";"miliard?w"}),MATCH(IF(H48-(INT(H48/100)*100)&lt;20,H48-(INT(H48/100)*100),MOD((H48-(INT(H48/100)*100)),10)),IF(H48&lt;20,{0;1;2;5},{0;2;5}),1)))</f>
      </c>
      <c r="I49" s="61"/>
    </row>
    <row r="50" spans="1:9" ht="12.75">
      <c r="A50" s="52"/>
      <c r="B50" s="52"/>
      <c r="C50" s="52"/>
      <c r="D50" s="54"/>
      <c r="E50" s="54"/>
      <c r="F50" s="54"/>
      <c r="G50" s="54"/>
      <c r="H50" s="54"/>
      <c r="I50" s="52"/>
    </row>
    <row r="51" spans="1:9" ht="12.75">
      <c r="A51" s="53" t="s">
        <v>55</v>
      </c>
      <c r="B51" s="42" t="str">
        <f>IF(NOT(ISNUMBER(B46)),excelblog_Komunikat1,IF(OR((B46*10^-12)&gt;=1,B46&lt;0),excelblog_Komunikat2,IF(TRIM(H49)&lt;&gt;"",TRIM(H49)&amp;" ","")&amp;IF(TRIM(G49)&lt;&gt;"",TRIM(G49)&amp;" ","")&amp;IF(TRIM(F49)&lt;&gt;"",TRIM(F49)&amp;" ","")&amp;IF(TRIM(E49)&lt;&gt;"",TRIM(E49)&amp;" ","")&amp;IF(TRIM(D49)&lt;&gt;"",D49&amp;" ","")))</f>
        <v>W polu z kwotą nie znajduje się liczba</v>
      </c>
      <c r="C51" s="43"/>
      <c r="D51" s="43"/>
      <c r="E51" s="43"/>
      <c r="F51" s="43"/>
      <c r="G51" s="43"/>
      <c r="H51" s="43"/>
      <c r="I51" s="44"/>
    </row>
    <row r="52" spans="1:9" ht="12.75">
      <c r="A52" s="53" t="s">
        <v>56</v>
      </c>
      <c r="B52" s="42" t="str">
        <f>IF(NOT(ISNUMBER(B46)),excelblog_Komunikat1,IF(OR((B46*10^-12)&gt;=1,B46&lt;0),excelblog_Komunikat2,IF(TRIM(H49)&lt;&gt;"",TRIM(H49)&amp;" ","")&amp;IF(TRIM(G49)&lt;&gt;"",TRIM(G49)&amp;" ","")&amp;IF(TRIM(F49)&lt;&gt;"",TRIM(F49)&amp;" ","")&amp;IF(TRIM(E49)&lt;&gt;"",TRIM(E49)&amp;", ","")&amp;IF(TRIM(D49)&lt;&gt;"",D49&amp;" ","")))</f>
        <v>W polu z kwotą nie znajduje się liczba</v>
      </c>
      <c r="C52" s="43"/>
      <c r="D52" s="43"/>
      <c r="E52" s="43"/>
      <c r="F52" s="43"/>
      <c r="G52" s="43"/>
      <c r="H52" s="43"/>
      <c r="I52" s="44"/>
    </row>
    <row r="53" spans="1:9" ht="12.75">
      <c r="A53" s="53" t="s">
        <v>57</v>
      </c>
      <c r="B53" s="42" t="str">
        <f>IF(NOT(ISNUMBER(B46)),excelblog_Komunikat1,IF(OR((B46*10^-12)&gt;=1,B46&lt;0),excelblog_Komunikat2,IF(TRIM(H49)&lt;&gt;"",TRIM(H49)&amp;" ","")&amp;IF(TRIM(G49)&lt;&gt;"",TRIM(G49)&amp;" ","")&amp;IF(TRIM(F49)&lt;&gt;"",TRIM(F49)&amp;" ","")&amp;IF(TRIM(E49)&lt;&gt;"",TRIM(E49)&amp;" ","")&amp;IF(TRIM(D49)&lt;&gt;"",C49&amp;" ","")))</f>
        <v>W polu z kwotą nie znajduje się liczba</v>
      </c>
      <c r="C53" s="43"/>
      <c r="D53" s="43"/>
      <c r="E53" s="43"/>
      <c r="F53" s="43"/>
      <c r="G53" s="43"/>
      <c r="H53" s="43"/>
      <c r="I53" s="44"/>
    </row>
    <row r="54" spans="1:9" ht="12.75">
      <c r="A54" s="53"/>
      <c r="B54" s="52"/>
      <c r="C54" s="52"/>
      <c r="D54" s="54"/>
      <c r="E54" s="54"/>
      <c r="F54" s="54"/>
      <c r="G54" s="54"/>
      <c r="H54" s="54"/>
      <c r="I54" s="52"/>
    </row>
    <row r="55" spans="1:9" ht="12.75">
      <c r="A55" s="63"/>
      <c r="B55" s="63"/>
      <c r="C55" s="63"/>
      <c r="D55" s="64"/>
      <c r="E55" s="64"/>
      <c r="F55" s="64"/>
      <c r="G55" s="64"/>
      <c r="H55" s="64"/>
      <c r="I55" s="65" t="s">
        <v>58</v>
      </c>
    </row>
    <row r="58" spans="1:9" ht="12.75">
      <c r="A58" s="49"/>
      <c r="B58" s="50"/>
      <c r="C58" s="50"/>
      <c r="D58" s="50"/>
      <c r="E58" s="50"/>
      <c r="F58" s="50"/>
      <c r="G58" s="50"/>
      <c r="H58" s="50"/>
      <c r="I58" s="50"/>
    </row>
    <row r="59" spans="1:9" ht="12.75">
      <c r="A59" s="52"/>
      <c r="B59" s="53" t="s">
        <v>46</v>
      </c>
      <c r="C59" s="52"/>
      <c r="D59" s="54"/>
      <c r="E59" s="54"/>
      <c r="F59" s="54"/>
      <c r="G59" s="54"/>
      <c r="H59" s="54"/>
      <c r="I59" s="52"/>
    </row>
    <row r="60" spans="1:9" ht="12.75">
      <c r="A60" s="53" t="s">
        <v>46</v>
      </c>
      <c r="B60" s="34">
        <f>'WZÓR FV VAT ZAL KOŃCOWA - VERUM'!J60</f>
        <v>0</v>
      </c>
      <c r="C60" s="56"/>
      <c r="D60" s="54"/>
      <c r="E60" s="54"/>
      <c r="F60" s="54"/>
      <c r="G60" s="54"/>
      <c r="H60" s="54"/>
      <c r="I60" s="52"/>
    </row>
    <row r="61" spans="1:9" ht="12.75">
      <c r="A61" s="53"/>
      <c r="B61" s="56"/>
      <c r="C61" s="57" t="s">
        <v>47</v>
      </c>
      <c r="D61" s="58" t="s">
        <v>48</v>
      </c>
      <c r="E61" s="58" t="s">
        <v>49</v>
      </c>
      <c r="F61" s="58" t="s">
        <v>50</v>
      </c>
      <c r="G61" s="58" t="s">
        <v>51</v>
      </c>
      <c r="H61" s="58" t="s">
        <v>52</v>
      </c>
      <c r="I61" s="52"/>
    </row>
    <row r="62" spans="1:9" ht="12.75">
      <c r="A62" s="53" t="s">
        <v>53</v>
      </c>
      <c r="B62" s="52"/>
      <c r="C62" s="59"/>
      <c r="D62" s="60">
        <f>ROUND((B60-INT(B60))*100,0)</f>
        <v>0</v>
      </c>
      <c r="E62" s="60">
        <f>IF(B60&gt;=1,VALUE(RIGHT(LEFT(INT(B60),LEN(INT(B60))),3)),0)</f>
        <v>0</v>
      </c>
      <c r="F62" s="60">
        <f>IF(B60&gt;=1000,VALUE(TEXT(RIGHT(LEFT(INT(B60),LEN(INT(B60))-3),3),"000")),0)</f>
        <v>0</v>
      </c>
      <c r="G62" s="60">
        <f>IF(B60&gt;=1000000,VALUE(TEXT(RIGHT(LEFT(INT(B60),LEN(INT(B60))-6),3),"000")),0)</f>
        <v>0</v>
      </c>
      <c r="H62" s="60">
        <f>IF(B60&gt;=1000000000,VALUE(TEXT(RIGHT(LEFT(INT(B60),LEN(INT(B60))-9),3),"000")),0)</f>
        <v>0</v>
      </c>
      <c r="I62" s="52"/>
    </row>
    <row r="63" spans="1:9" ht="12.75">
      <c r="A63" s="53" t="s">
        <v>54</v>
      </c>
      <c r="B63" s="61"/>
      <c r="C63" s="61" t="str">
        <f>ROUND((B60-INT(B60))*100,0)&amp;"/"&amp;100&amp;" groszy"</f>
        <v>0/100 groszy</v>
      </c>
      <c r="D63" s="61" t="str">
        <f>IF(B60=0,"",IF(D62&lt;=20,IF(D62=0,"zero",INDEX(excelblog_Jednosci,D62)),INDEX(excelblog_Dziesiatki,INT(D62/10))&amp;IF(MOD(D62,10)," "&amp;INDEX(excelblog_Jednosci,MOD(D62,10)),"")))&amp;" "&amp;IF(B60=0,"",INDEX(IF(D62&lt;20,{"groszy";"grosz";"grosze";"groszy"},{"groszy";"grosze";"groszy"}),MATCH(IF(D62&lt;20,D62,MOD(D62,10)),IF(D62&lt;20,{0;1;2;5},{0;2;5}),1)))</f>
        <v> </v>
      </c>
      <c r="E63" s="62">
        <f>IF(OR(B60&lt;1,INT(E62/100)=0),"",INDEX(excelblog_Setki,INT(E62/100)))&amp;IF(E62-(INT(E62/100)*100)&lt;=20,IF(E62-(INT(E62/100)*100)=0,IF(OR(E62&gt;0,B60&lt;1),"","złotych")," "&amp;INDEX(excelblog_Jednosci,E62-(INT(E62/100)*100)))," "&amp;INDEX(excelblog_Dziesiatki,INT((E62-(INT(E62/100)*100))/10))&amp;IF(MOD((E62-(INT(E62/100)*100)),10)," "&amp;INDEX(excelblog_Jednosci,MOD((E62-(INT(E62/100)*100)),10)),""))&amp;IF(E62=0,""," "&amp;INDEX(IF(E62&lt;20,{"złotych";"złoty";"złote";"złotych"},{"złotych";"złote";"złotych"}),MATCH(IF(E62-(INT(E62/100)*100)&lt;20,E62-(INT(E62/100)*100),MOD((E62-(INT(E62/100)*100)),10)),IF(E62&lt;20,{0;1;2;5},{0;2;5}),1)))</f>
      </c>
      <c r="F63" s="62">
        <f>IF(OR(B60&lt;1,INT(F62/100)=0),"",INDEX(excelblog_Setki,INT(F62/100)))&amp;IF(F62-(INT(F62/100)*100)&lt;=20,IF(F62-(INT(F62/100)*100)=0,""," "&amp;INDEX(excelblog_Jednosci,F62-(INT(F62/100)*100)))," "&amp;INDEX(excelblog_Dziesiatki,INT((F62-(INT(F62/100)*100))/10))&amp;IF(MOD((F62-(INT(F62/100)*100)),10)," "&amp;INDEX(excelblog_Jednosci,MOD((F62-(INT(F62/100)*100)),10)),""))&amp;IF(F62=0,""," "&amp;INDEX(IF(F62&lt;20,{"";"tysiąc";"tysiące";"tysięcy"},{"tysięcy";"tysiące";"tysięcy"}),MATCH(IF(F62-(INT(F62/100)*100)&lt;20,F62-(INT(F62/100)*100),MOD((F62-(INT(F62/100)*100)),10)),IF(F62&lt;20,{0;1;2;5},{0;2;5}),1)))</f>
      </c>
      <c r="G63" s="62">
        <f>IF(OR(B60&lt;1,INT(G62/100)=0),"",INDEX(excelblog_Setki,INT(G62/100)))&amp;IF(G62-(INT(G62/100)*100)&lt;=20,IF(G62-(INT(G62/100)*100)=0,""," "&amp;INDEX(excelblog_Jednosci,G62-(INT(G62/100)*100)))," "&amp;INDEX(excelblog_Dziesiatki,INT((G62-(INT(G62/100)*100))/10))&amp;IF(MOD((G62-(INT(G62/100)*100)),10)," "&amp;INDEX(excelblog_Jednosci,MOD((G62-(INT(G62/100)*100)),10)),""))&amp;IF(G62=0,""," "&amp;INDEX(IF(G62&lt;20,{"";"milion";"miliony";"milion?w"},{"milion?w";"miliony";"milion?w"}),MATCH(IF(G62-(INT(G62/100)*100)&lt;20,G62-(INT(G62/100)*100),MOD((G62-(INT(G62/100)*100)),10)),IF(G62&lt;20,{0;1;2;5},{0;2;5}),1)))</f>
      </c>
      <c r="H63" s="61">
        <f>IF(OR(B60&lt;1,INT(H62/100)=0),"",INDEX(excelblog_Setki,INT(H62/100)))&amp;IF(H62-(INT(H62/100)*100)&lt;=20,IF(H62-(INT(H62/100)*100)=0,""," "&amp;INDEX(excelblog_Jednosci,H62-(INT(H62/100)*100)))," "&amp;INDEX(excelblog_Dziesiatki,INT((H62-(INT(H62/100)*100))/10))&amp;IF(MOD((H62-(INT(H62/100)*100)),10)," "&amp;INDEX(excelblog_Jednosci,MOD((H62-(INT(H62/100)*100)),10)),""))&amp;IF(H62=0,""," "&amp;INDEX(IF(H62&lt;20,{"";"miliard";"miliardy";"miliard?w"},{"miliard?w";"miliardy";"miliard?w"}),MATCH(IF(H62-(INT(H62/100)*100)&lt;20,H62-(INT(H62/100)*100),MOD((H62-(INT(H62/100)*100)),10)),IF(H62&lt;20,{0;1;2;5},{0;2;5}),1)))</f>
      </c>
      <c r="I63" s="61"/>
    </row>
    <row r="64" spans="1:9" ht="12.75">
      <c r="A64" s="52"/>
      <c r="B64" s="52"/>
      <c r="C64" s="52"/>
      <c r="D64" s="54"/>
      <c r="E64" s="54"/>
      <c r="F64" s="54"/>
      <c r="G64" s="54"/>
      <c r="H64" s="54"/>
      <c r="I64" s="52"/>
    </row>
    <row r="65" spans="1:9" ht="12.75">
      <c r="A65" s="53" t="s">
        <v>55</v>
      </c>
      <c r="B65" s="42">
        <f>IF(NOT(ISNUMBER(B60)),excelblog_Komunikat1,IF(OR((B60*10^-12)&gt;=1,B60&lt;0),excelblog_Komunikat2,IF(TRIM(H63)&lt;&gt;"",TRIM(H63)&amp;" ","")&amp;IF(TRIM(G63)&lt;&gt;"",TRIM(G63)&amp;" ","")&amp;IF(TRIM(F63)&lt;&gt;"",TRIM(F63)&amp;" ","")&amp;IF(TRIM(E63)&lt;&gt;"",TRIM(E63)&amp;" ","")&amp;IF(TRIM(D63)&lt;&gt;"",D63&amp;" ","")))</f>
      </c>
      <c r="C65" s="43"/>
      <c r="D65" s="43"/>
      <c r="E65" s="43"/>
      <c r="F65" s="43"/>
      <c r="G65" s="43"/>
      <c r="H65" s="43"/>
      <c r="I65" s="44"/>
    </row>
    <row r="66" spans="1:9" ht="12.75">
      <c r="A66" s="53" t="s">
        <v>56</v>
      </c>
      <c r="B66" s="42">
        <f>IF(NOT(ISNUMBER(B60)),excelblog_Komunikat1,IF(OR((B60*10^-12)&gt;=1,B60&lt;0),excelblog_Komunikat2,IF(TRIM(H63)&lt;&gt;"",TRIM(H63)&amp;" ","")&amp;IF(TRIM(G63)&lt;&gt;"",TRIM(G63)&amp;" ","")&amp;IF(TRIM(F63)&lt;&gt;"",TRIM(F63)&amp;" ","")&amp;IF(TRIM(E63)&lt;&gt;"",TRIM(E63)&amp;", ","")&amp;IF(TRIM(D63)&lt;&gt;"",D63&amp;" ","")))</f>
      </c>
      <c r="C66" s="43"/>
      <c r="D66" s="43"/>
      <c r="E66" s="43"/>
      <c r="F66" s="43"/>
      <c r="G66" s="43"/>
      <c r="H66" s="43"/>
      <c r="I66" s="44"/>
    </row>
    <row r="67" spans="1:9" ht="12.75">
      <c r="A67" s="53" t="s">
        <v>57</v>
      </c>
      <c r="B67" s="42">
        <f>IF(NOT(ISNUMBER(B60)),excelblog_Komunikat1,IF(OR((B60*10^-12)&gt;=1,B60&lt;0),excelblog_Komunikat2,IF(TRIM(H63)&lt;&gt;"",TRIM(H63)&amp;" ","")&amp;IF(TRIM(G63)&lt;&gt;"",TRIM(G63)&amp;" ","")&amp;IF(TRIM(F63)&lt;&gt;"",TRIM(F63)&amp;" ","")&amp;IF(TRIM(E63)&lt;&gt;"",TRIM(E63)&amp;" ","")&amp;IF(TRIM(D63)&lt;&gt;"",C63&amp;" ","")))</f>
      </c>
      <c r="C67" s="43"/>
      <c r="D67" s="43"/>
      <c r="E67" s="43"/>
      <c r="F67" s="43"/>
      <c r="G67" s="43"/>
      <c r="H67" s="43"/>
      <c r="I67" s="44"/>
    </row>
    <row r="68" spans="1:9" ht="12.75">
      <c r="A68" s="53"/>
      <c r="B68" s="52"/>
      <c r="C68" s="52"/>
      <c r="D68" s="54"/>
      <c r="E68" s="54"/>
      <c r="F68" s="54"/>
      <c r="G68" s="54"/>
      <c r="H68" s="54"/>
      <c r="I68" s="52"/>
    </row>
    <row r="69" spans="1:9" ht="12.75">
      <c r="A69" s="63"/>
      <c r="B69" s="63"/>
      <c r="C69" s="63"/>
      <c r="D69" s="64"/>
      <c r="E69" s="64"/>
      <c r="F69" s="64"/>
      <c r="G69" s="64"/>
      <c r="H69" s="64"/>
      <c r="I69" s="65" t="s">
        <v>58</v>
      </c>
    </row>
    <row r="72" spans="1:9" ht="12.75">
      <c r="A72" s="49"/>
      <c r="B72" s="50"/>
      <c r="C72" s="50"/>
      <c r="D72" s="50"/>
      <c r="E72" s="50"/>
      <c r="F72" s="50"/>
      <c r="G72" s="50"/>
      <c r="H72" s="50"/>
      <c r="I72" s="50"/>
    </row>
    <row r="73" spans="1:9" ht="12.75">
      <c r="A73" s="52"/>
      <c r="B73" s="53" t="s">
        <v>46</v>
      </c>
      <c r="C73" s="52"/>
      <c r="D73" s="54"/>
      <c r="E73" s="54"/>
      <c r="F73" s="54"/>
      <c r="G73" s="54"/>
      <c r="H73" s="54"/>
      <c r="I73" s="52"/>
    </row>
    <row r="74" spans="1:9" ht="12.75">
      <c r="A74" s="53" t="s">
        <v>46</v>
      </c>
      <c r="B74" s="34"/>
      <c r="C74" s="56"/>
      <c r="D74" s="54"/>
      <c r="E74" s="54"/>
      <c r="F74" s="54"/>
      <c r="G74" s="54"/>
      <c r="H74" s="54"/>
      <c r="I74" s="52"/>
    </row>
    <row r="75" spans="1:9" ht="12.75">
      <c r="A75" s="53"/>
      <c r="B75" s="56"/>
      <c r="C75" s="57" t="s">
        <v>47</v>
      </c>
      <c r="D75" s="58" t="s">
        <v>48</v>
      </c>
      <c r="E75" s="58" t="s">
        <v>49</v>
      </c>
      <c r="F75" s="58" t="s">
        <v>50</v>
      </c>
      <c r="G75" s="58" t="s">
        <v>51</v>
      </c>
      <c r="H75" s="58" t="s">
        <v>52</v>
      </c>
      <c r="I75" s="52"/>
    </row>
    <row r="76" spans="1:9" ht="12.75">
      <c r="A76" s="53" t="s">
        <v>53</v>
      </c>
      <c r="B76" s="52"/>
      <c r="C76" s="59"/>
      <c r="D76" s="60">
        <f>ROUND((B74-INT(B74))*100,0)</f>
        <v>0</v>
      </c>
      <c r="E76" s="60">
        <f>IF(B74&gt;=1,VALUE(RIGHT(LEFT(INT(B74),LEN(INT(B74))),3)),0)</f>
        <v>0</v>
      </c>
      <c r="F76" s="60">
        <f>IF(B74&gt;=1000,VALUE(TEXT(RIGHT(LEFT(INT(B74),LEN(INT(B74))-3),3),"000")),0)</f>
        <v>0</v>
      </c>
      <c r="G76" s="60">
        <f>IF(B74&gt;=1000000,VALUE(TEXT(RIGHT(LEFT(INT(B74),LEN(INT(B74))-6),3),"000")),0)</f>
        <v>0</v>
      </c>
      <c r="H76" s="60">
        <f>IF(B74&gt;=1000000000,VALUE(TEXT(RIGHT(LEFT(INT(B74),LEN(INT(B74))-9),3),"000")),0)</f>
        <v>0</v>
      </c>
      <c r="I76" s="52"/>
    </row>
    <row r="77" spans="1:9" ht="12.75">
      <c r="A77" s="53" t="s">
        <v>54</v>
      </c>
      <c r="B77" s="61"/>
      <c r="C77" s="61" t="str">
        <f>ROUND((B74-INT(B74))*100,0)&amp;"/"&amp;100&amp;" groszy"</f>
        <v>0/100 groszy</v>
      </c>
      <c r="D77" s="61" t="str">
        <f>IF(B74=0,"",IF(D76&lt;=20,IF(D76=0,"zero",INDEX(excelblog_Jednosci,D76)),INDEX(excelblog_Dziesiatki,INT(D76/10))&amp;IF(MOD(D76,10)," "&amp;INDEX(excelblog_Jednosci,MOD(D76,10)),"")))&amp;" "&amp;IF(B74=0,"",INDEX(IF(D76&lt;20,{"groszy";"grosz";"grosze";"groszy"},{"groszy";"grosze";"groszy"}),MATCH(IF(D76&lt;20,D76,MOD(D76,10)),IF(D76&lt;20,{0;1;2;5},{0;2;5}),1)))</f>
        <v> </v>
      </c>
      <c r="E77" s="62">
        <f>IF(OR(B74&lt;1,INT(E76/100)=0),"",INDEX(excelblog_Setki,INT(E76/100)))&amp;IF(E76-(INT(E76/100)*100)&lt;=20,IF(E76-(INT(E76/100)*100)=0,IF(OR(E76&gt;0,B74&lt;1),"","złotych")," "&amp;INDEX(excelblog_Jednosci,E76-(INT(E76/100)*100)))," "&amp;INDEX(excelblog_Dziesiatki,INT((E76-(INT(E76/100)*100))/10))&amp;IF(MOD((E76-(INT(E76/100)*100)),10)," "&amp;INDEX(excelblog_Jednosci,MOD((E76-(INT(E76/100)*100)),10)),""))&amp;IF(E76=0,""," "&amp;INDEX(IF(E76&lt;20,{"złotych";"złoty";"złote";"złotych"},{"złotych";"złote";"złotych"}),MATCH(IF(E76-(INT(E76/100)*100)&lt;20,E76-(INT(E76/100)*100),MOD((E76-(INT(E76/100)*100)),10)),IF(E76&lt;20,{0;1;2;5},{0;2;5}),1)))</f>
      </c>
      <c r="F77" s="62">
        <f>IF(OR(B74&lt;1,INT(F76/100)=0),"",INDEX(excelblog_Setki,INT(F76/100)))&amp;IF(F76-(INT(F76/100)*100)&lt;=20,IF(F76-(INT(F76/100)*100)=0,""," "&amp;INDEX(excelblog_Jednosci,F76-(INT(F76/100)*100)))," "&amp;INDEX(excelblog_Dziesiatki,INT((F76-(INT(F76/100)*100))/10))&amp;IF(MOD((F76-(INT(F76/100)*100)),10)," "&amp;INDEX(excelblog_Jednosci,MOD((F76-(INT(F76/100)*100)),10)),""))&amp;IF(F76=0,""," "&amp;INDEX(IF(F76&lt;20,{"";"tysiąc";"tysiące";"tysięcy"},{"tysięcy";"tysiące";"tysięcy"}),MATCH(IF(F76-(INT(F76/100)*100)&lt;20,F76-(INT(F76/100)*100),MOD((F76-(INT(F76/100)*100)),10)),IF(F76&lt;20,{0;1;2;5},{0;2;5}),1)))</f>
      </c>
      <c r="G77" s="62">
        <f>IF(OR(B74&lt;1,INT(G76/100)=0),"",INDEX(excelblog_Setki,INT(G76/100)))&amp;IF(G76-(INT(G76/100)*100)&lt;=20,IF(G76-(INT(G76/100)*100)=0,""," "&amp;INDEX(excelblog_Jednosci,G76-(INT(G76/100)*100)))," "&amp;INDEX(excelblog_Dziesiatki,INT((G76-(INT(G76/100)*100))/10))&amp;IF(MOD((G76-(INT(G76/100)*100)),10)," "&amp;INDEX(excelblog_Jednosci,MOD((G76-(INT(G76/100)*100)),10)),""))&amp;IF(G76=0,""," "&amp;INDEX(IF(G76&lt;20,{"";"milion";"miliony";"milion?w"},{"milion?w";"miliony";"milion?w"}),MATCH(IF(G76-(INT(G76/100)*100)&lt;20,G76-(INT(G76/100)*100),MOD((G76-(INT(G76/100)*100)),10)),IF(G76&lt;20,{0;1;2;5},{0;2;5}),1)))</f>
      </c>
      <c r="H77" s="61">
        <f>IF(OR(B74&lt;1,INT(H76/100)=0),"",INDEX(excelblog_Setki,INT(H76/100)))&amp;IF(H76-(INT(H76/100)*100)&lt;=20,IF(H76-(INT(H76/100)*100)=0,""," "&amp;INDEX(excelblog_Jednosci,H76-(INT(H76/100)*100)))," "&amp;INDEX(excelblog_Dziesiatki,INT((H76-(INT(H76/100)*100))/10))&amp;IF(MOD((H76-(INT(H76/100)*100)),10)," "&amp;INDEX(excelblog_Jednosci,MOD((H76-(INT(H76/100)*100)),10)),""))&amp;IF(H76=0,""," "&amp;INDEX(IF(H76&lt;20,{"";"miliard";"miliardy";"miliard?w"},{"miliard?w";"miliardy";"miliard?w"}),MATCH(IF(H76-(INT(H76/100)*100)&lt;20,H76-(INT(H76/100)*100),MOD((H76-(INT(H76/100)*100)),10)),IF(H76&lt;20,{0;1;2;5},{0;2;5}),1)))</f>
      </c>
      <c r="I77" s="61"/>
    </row>
    <row r="78" spans="1:9" ht="12.75">
      <c r="A78" s="52"/>
      <c r="B78" s="52"/>
      <c r="C78" s="52"/>
      <c r="D78" s="54"/>
      <c r="E78" s="54"/>
      <c r="F78" s="54"/>
      <c r="G78" s="54"/>
      <c r="H78" s="54"/>
      <c r="I78" s="52"/>
    </row>
    <row r="79" spans="1:9" ht="12.75">
      <c r="A79" s="53" t="s">
        <v>55</v>
      </c>
      <c r="B79" s="42" t="str">
        <f>IF(NOT(ISNUMBER(B74)),excelblog_Komunikat1,IF(OR((B74*10^-12)&gt;=1,B74&lt;0),excelblog_Komunikat2,IF(TRIM(H77)&lt;&gt;"",TRIM(H77)&amp;" ","")&amp;IF(TRIM(G77)&lt;&gt;"",TRIM(G77)&amp;" ","")&amp;IF(TRIM(F77)&lt;&gt;"",TRIM(F77)&amp;" ","")&amp;IF(TRIM(E77)&lt;&gt;"",TRIM(E77)&amp;" ","")&amp;IF(TRIM(D77)&lt;&gt;"",D77&amp;" ","")))</f>
        <v>W polu z kwotą nie znajduje się liczba</v>
      </c>
      <c r="C79" s="43"/>
      <c r="D79" s="43"/>
      <c r="E79" s="43"/>
      <c r="F79" s="43"/>
      <c r="G79" s="43"/>
      <c r="H79" s="43"/>
      <c r="I79" s="44"/>
    </row>
    <row r="80" spans="1:9" ht="12.75">
      <c r="A80" s="53" t="s">
        <v>56</v>
      </c>
      <c r="B80" s="42" t="str">
        <f>IF(NOT(ISNUMBER(B74)),excelblog_Komunikat1,IF(OR((B74*10^-12)&gt;=1,B74&lt;0),excelblog_Komunikat2,IF(TRIM(H77)&lt;&gt;"",TRIM(H77)&amp;" ","")&amp;IF(TRIM(G77)&lt;&gt;"",TRIM(G77)&amp;" ","")&amp;IF(TRIM(F77)&lt;&gt;"",TRIM(F77)&amp;" ","")&amp;IF(TRIM(E77)&lt;&gt;"",TRIM(E77)&amp;", ","")&amp;IF(TRIM(D77)&lt;&gt;"",D77&amp;" ","")))</f>
        <v>W polu z kwotą nie znajduje się liczba</v>
      </c>
      <c r="C80" s="43"/>
      <c r="D80" s="43"/>
      <c r="E80" s="43"/>
      <c r="F80" s="43"/>
      <c r="G80" s="43"/>
      <c r="H80" s="43"/>
      <c r="I80" s="44"/>
    </row>
    <row r="81" spans="1:9" ht="12.75">
      <c r="A81" s="53" t="s">
        <v>57</v>
      </c>
      <c r="B81" s="42" t="str">
        <f>IF(NOT(ISNUMBER(B74)),excelblog_Komunikat1,IF(OR((B74*10^-12)&gt;=1,B74&lt;0),excelblog_Komunikat2,IF(TRIM(H77)&lt;&gt;"",TRIM(H77)&amp;" ","")&amp;IF(TRIM(G77)&lt;&gt;"",TRIM(G77)&amp;" ","")&amp;IF(TRIM(F77)&lt;&gt;"",TRIM(F77)&amp;" ","")&amp;IF(TRIM(E77)&lt;&gt;"",TRIM(E77)&amp;" ","")&amp;IF(TRIM(D77)&lt;&gt;"",C77&amp;" ","")))</f>
        <v>W polu z kwotą nie znajduje się liczba</v>
      </c>
      <c r="C81" s="43"/>
      <c r="D81" s="43"/>
      <c r="E81" s="43"/>
      <c r="F81" s="43"/>
      <c r="G81" s="43"/>
      <c r="H81" s="43"/>
      <c r="I81" s="44"/>
    </row>
    <row r="82" spans="1:9" ht="12.75">
      <c r="A82" s="53"/>
      <c r="B82" s="52"/>
      <c r="C82" s="52"/>
      <c r="D82" s="54"/>
      <c r="E82" s="54"/>
      <c r="F82" s="54"/>
      <c r="G82" s="54"/>
      <c r="H82" s="54"/>
      <c r="I82" s="52"/>
    </row>
    <row r="83" spans="1:9" ht="12.75">
      <c r="A83" s="63"/>
      <c r="B83" s="63"/>
      <c r="C83" s="63"/>
      <c r="D83" s="64"/>
      <c r="E83" s="64"/>
      <c r="F83" s="64"/>
      <c r="G83" s="64"/>
      <c r="H83" s="64"/>
      <c r="I83" s="65" t="s">
        <v>58</v>
      </c>
    </row>
  </sheetData>
  <sheetProtection password="9E62" sheet="1" objects="1" scenarios="1" deleteRows="0"/>
  <hyperlinks>
    <hyperlink ref="I12" r:id="rId1" display="Dostępne na licencji Creative Commons Uznanie autorstwa 2.5 Polska"/>
    <hyperlink ref="I26" r:id="rId2" display="Dostępne na licencji Creative Commons Uznanie autorstwa 2.5 Polska"/>
    <hyperlink ref="I40" r:id="rId3" display="Dostępne na licencji Creative Commons Uznanie autorstwa 2.5 Polska"/>
    <hyperlink ref="I55" r:id="rId4" display="Dostępne na licencji Creative Commons Uznanie autorstwa 2.5 Polska"/>
    <hyperlink ref="I69" r:id="rId5" display="Dostępne na licencji Creative Commons Uznanie autorstwa 2.5 Polska"/>
    <hyperlink ref="I83" r:id="rId6" display="Dostępne na licencji Creative Commons Uznanie autorstwa 2.5 Polska"/>
  </hyperlinks>
  <printOptions/>
  <pageMargins left="0.75" right="0.75" top="1" bottom="1" header="0.5" footer="0.5"/>
  <pageSetup orientation="portrait" paperSize="9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Verum</cp:lastModifiedBy>
  <cp:lastPrinted>2011-05-31T19:16:41Z</cp:lastPrinted>
  <dcterms:created xsi:type="dcterms:W3CDTF">2011-05-30T16:24:04Z</dcterms:created>
  <dcterms:modified xsi:type="dcterms:W3CDTF">2011-06-06T13:12:11Z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